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3695" yWindow="60" windowWidth="14355" windowHeight="12675" tabRatio="697"/>
  </bookViews>
  <sheets>
    <sheet name="Хабаровск-2" sheetId="35" r:id="rId1"/>
    <sheet name="Комсомольск" sheetId="33" r:id="rId2"/>
    <sheet name="Амурск" sheetId="3" r:id="rId3"/>
  </sheets>
  <externalReferences>
    <externalReference r:id="rId4"/>
    <externalReference r:id="rId5"/>
  </externalReferences>
  <definedNames>
    <definedName name="_xlnm._FilterDatabase" localSheetId="2" hidden="1">Амурск!$A$7:$FM$88</definedName>
    <definedName name="_xlnm._FilterDatabase" localSheetId="1" hidden="1">Комсомольск!$A$7:$BT$641</definedName>
    <definedName name="_xlnm._FilterDatabase" localSheetId="0" hidden="1">'Хабаровск-2'!$A$10:$H$1187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1">'[2]1D_Gorin'!#REF!</definedName>
    <definedName name="блок" localSheetId="0">'[2]1D_Gorin'!#REF!</definedName>
    <definedName name="блок">'[2]1D_Gorin'!#REF!</definedName>
    <definedName name="_xlnm.Print_Titles" localSheetId="2">Амурск!$4:$7</definedName>
    <definedName name="_xlnm.Print_Titles" localSheetId="1">Комсомольск!$4:$7</definedName>
    <definedName name="_xlnm.Print_Titles" localSheetId="0">'Хабаровск-2'!$5:$10</definedName>
    <definedName name="_xlnm.Print_Area" localSheetId="2">Амурск!$A$1:$F$98</definedName>
    <definedName name="_xlnm.Print_Area" localSheetId="1">Комсомольск!$B$1:$G$641</definedName>
    <definedName name="_xlnm.Print_Area" localSheetId="0">'Хабаровск-2'!$B$1:$G$1187</definedName>
  </definedNames>
  <calcPr calcId="145621"/>
</workbook>
</file>

<file path=xl/calcChain.xml><?xml version="1.0" encoding="utf-8"?>
<calcChain xmlns="http://schemas.openxmlformats.org/spreadsheetml/2006/main">
  <c r="D632" i="33" l="1"/>
  <c r="D143" i="33"/>
  <c r="D488" i="35" l="1"/>
  <c r="D234" i="35" l="1"/>
  <c r="D707" i="35" l="1"/>
  <c r="D639" i="33"/>
  <c r="D1131" i="35"/>
  <c r="D771" i="35"/>
  <c r="D394" i="35" l="1"/>
  <c r="E98" i="35" l="1"/>
  <c r="D98" i="35"/>
  <c r="C80" i="3" l="1"/>
  <c r="F78" i="3"/>
  <c r="E78" i="3" s="1"/>
  <c r="C75" i="3"/>
  <c r="F74" i="3"/>
  <c r="E74" i="3" s="1"/>
  <c r="G576" i="33"/>
  <c r="F576" i="33" s="1"/>
  <c r="D578" i="33"/>
  <c r="G281" i="33" l="1"/>
  <c r="F281" i="33" s="1"/>
  <c r="G280" i="33"/>
  <c r="F280" i="33" s="1"/>
  <c r="G279" i="33"/>
  <c r="F279" i="33" s="1"/>
  <c r="G278" i="33"/>
  <c r="F278" i="33" s="1"/>
  <c r="G277" i="33"/>
  <c r="F277" i="33" s="1"/>
  <c r="G276" i="33"/>
  <c r="F276" i="33" s="1"/>
  <c r="G275" i="33"/>
  <c r="F275" i="33" s="1"/>
  <c r="D224" i="33"/>
  <c r="D132" i="33"/>
  <c r="G130" i="33"/>
  <c r="F130" i="33" s="1"/>
  <c r="G129" i="33"/>
  <c r="F129" i="33" s="1"/>
  <c r="D78" i="33"/>
  <c r="G77" i="33"/>
  <c r="F77" i="33" s="1"/>
  <c r="G76" i="33"/>
  <c r="F76" i="33" s="1"/>
  <c r="G75" i="33"/>
  <c r="F75" i="33" s="1"/>
  <c r="D881" i="35"/>
  <c r="G879" i="35"/>
  <c r="F879" i="35" s="1"/>
  <c r="G352" i="35"/>
  <c r="F352" i="35" s="1"/>
  <c r="D353" i="35"/>
  <c r="G228" i="35"/>
  <c r="F228" i="35" s="1"/>
  <c r="D229" i="35"/>
  <c r="D16" i="35" l="1"/>
  <c r="D21" i="35"/>
  <c r="D26" i="35"/>
  <c r="D27" i="35" s="1"/>
  <c r="D41" i="35"/>
  <c r="D43" i="35"/>
  <c r="D51" i="35" s="1"/>
  <c r="D55" i="35"/>
  <c r="D62" i="35"/>
  <c r="D78" i="35"/>
  <c r="D95" i="35"/>
  <c r="D99" i="35" s="1"/>
  <c r="D110" i="35"/>
  <c r="D117" i="35"/>
  <c r="D118" i="35"/>
  <c r="D125" i="35"/>
  <c r="D126" i="35" s="1"/>
  <c r="D133" i="35"/>
  <c r="D135" i="35"/>
  <c r="D142" i="35" s="1"/>
  <c r="D146" i="35"/>
  <c r="D153" i="35"/>
  <c r="D169" i="35"/>
  <c r="D176" i="35"/>
  <c r="D179" i="35"/>
  <c r="D185" i="35"/>
  <c r="D187" i="35"/>
  <c r="D195" i="35" s="1"/>
  <c r="D199" i="35"/>
  <c r="D206" i="35"/>
  <c r="D217" i="35"/>
  <c r="D225" i="35"/>
  <c r="D236" i="35"/>
  <c r="D238" i="35"/>
  <c r="D246" i="35" s="1"/>
  <c r="D243" i="35"/>
  <c r="D241" i="35" s="1"/>
  <c r="D250" i="35"/>
  <c r="D254" i="35"/>
  <c r="D262" i="35"/>
  <c r="D264" i="35"/>
  <c r="D272" i="35" s="1"/>
  <c r="D269" i="35"/>
  <c r="D267" i="35" s="1"/>
  <c r="D277" i="35"/>
  <c r="D278" i="35" s="1"/>
  <c r="D285" i="35"/>
  <c r="D287" i="35"/>
  <c r="D295" i="35" s="1"/>
  <c r="D292" i="35"/>
  <c r="D290" i="35" s="1"/>
  <c r="D296" i="35"/>
  <c r="D302" i="35"/>
  <c r="D303" i="35" s="1"/>
  <c r="D308" i="35"/>
  <c r="D319" i="35" s="1"/>
  <c r="D317" i="35"/>
  <c r="D315" i="35" s="1"/>
  <c r="D323" i="35"/>
  <c r="D330" i="35"/>
  <c r="D346" i="35"/>
  <c r="D354" i="35"/>
  <c r="D359" i="35"/>
  <c r="D367" i="35" s="1"/>
  <c r="D371" i="35"/>
  <c r="D378" i="35"/>
  <c r="D399" i="35"/>
  <c r="D400" i="35" s="1"/>
  <c r="D407" i="35"/>
  <c r="D409" i="35"/>
  <c r="D417" i="35" s="1"/>
  <c r="D421" i="35"/>
  <c r="D428" i="35"/>
  <c r="D444" i="35"/>
  <c r="D475" i="35"/>
  <c r="D476" i="35" s="1"/>
  <c r="D481" i="35"/>
  <c r="D491" i="35" s="1"/>
  <c r="D487" i="35"/>
  <c r="D495" i="35"/>
  <c r="D502" i="35"/>
  <c r="D522" i="35"/>
  <c r="D523" i="35" s="1"/>
  <c r="D528" i="35"/>
  <c r="D527" i="35" s="1"/>
  <c r="D537" i="35"/>
  <c r="D536" i="35" s="1"/>
  <c r="D534" i="35" s="1"/>
  <c r="D542" i="35"/>
  <c r="D549" i="35"/>
  <c r="D568" i="35"/>
  <c r="D569" i="35" s="1"/>
  <c r="D574" i="35"/>
  <c r="D585" i="35" s="1"/>
  <c r="D583" i="35"/>
  <c r="D581" i="35" s="1"/>
  <c r="D589" i="35"/>
  <c r="D596" i="35"/>
  <c r="D612" i="35"/>
  <c r="D620" i="35"/>
  <c r="D621" i="35" s="1"/>
  <c r="D625" i="35"/>
  <c r="D636" i="35" s="1"/>
  <c r="D634" i="35"/>
  <c r="D632" i="35" s="1"/>
  <c r="D640" i="35"/>
  <c r="D647" i="35"/>
  <c r="D666" i="35"/>
  <c r="D667" i="35" s="1"/>
  <c r="D672" i="35"/>
  <c r="D680" i="35" s="1"/>
  <c r="D684" i="35"/>
  <c r="D691" i="35"/>
  <c r="D714" i="35"/>
  <c r="D715" i="35" s="1"/>
  <c r="D720" i="35"/>
  <c r="D726" i="35" s="1"/>
  <c r="D722" i="35"/>
  <c r="D731" i="35"/>
  <c r="D734" i="35"/>
  <c r="D733" i="35" s="1"/>
  <c r="D743" i="35"/>
  <c r="D749" i="35" s="1"/>
  <c r="D745" i="35"/>
  <c r="D753" i="35"/>
  <c r="D760" i="35" s="1"/>
  <c r="D764" i="35"/>
  <c r="D762" i="35" s="1"/>
  <c r="D787" i="35"/>
  <c r="D794" i="35"/>
  <c r="D795" i="35" s="1"/>
  <c r="D800" i="35"/>
  <c r="D807" i="35" s="1"/>
  <c r="D811" i="35"/>
  <c r="D818" i="35"/>
  <c r="D837" i="35"/>
  <c r="D838" i="35" s="1"/>
  <c r="D843" i="35"/>
  <c r="D850" i="35" s="1"/>
  <c r="D854" i="35"/>
  <c r="D861" i="35"/>
  <c r="D882" i="35"/>
  <c r="D887" i="35"/>
  <c r="D893" i="35" s="1"/>
  <c r="D889" i="35"/>
  <c r="D898" i="35"/>
  <c r="D905" i="35" s="1"/>
  <c r="D909" i="35"/>
  <c r="D916" i="35"/>
  <c r="D938" i="35"/>
  <c r="D939" i="35" s="1"/>
  <c r="D955" i="35"/>
  <c r="D958" i="35"/>
  <c r="D957" i="35" s="1"/>
  <c r="D968" i="35" s="1"/>
  <c r="D966" i="35"/>
  <c r="D964" i="35" s="1"/>
  <c r="D972" i="35"/>
  <c r="D979" i="35"/>
  <c r="D995" i="35"/>
  <c r="D1015" i="35"/>
  <c r="D1021" i="35"/>
  <c r="D1031" i="35"/>
  <c r="D1030" i="35" s="1"/>
  <c r="D1041" i="35" s="1"/>
  <c r="D1039" i="35"/>
  <c r="D1037" i="35" s="1"/>
  <c r="D1045" i="35"/>
  <c r="D1052" i="35"/>
  <c r="D1072" i="35"/>
  <c r="D1073" i="35" s="1"/>
  <c r="D1081" i="35"/>
  <c r="D1084" i="35"/>
  <c r="D1083" i="35" s="1"/>
  <c r="D1094" i="35" s="1"/>
  <c r="D1092" i="35"/>
  <c r="D1090" i="35" s="1"/>
  <c r="D1098" i="35"/>
  <c r="D1105" i="35"/>
  <c r="D1125" i="35"/>
  <c r="D1126" i="35" s="1"/>
  <c r="D1129" i="35"/>
  <c r="D1136" i="35"/>
  <c r="D1144" i="35" s="1"/>
  <c r="D1149" i="35"/>
  <c r="D1156" i="35"/>
  <c r="D1165" i="35"/>
  <c r="D1175" i="35"/>
  <c r="D1181" i="35"/>
  <c r="D1185" i="35"/>
  <c r="D970" i="35" l="1"/>
  <c r="D852" i="35"/>
  <c r="D875" i="35" s="1"/>
  <c r="D876" i="35" s="1"/>
  <c r="D809" i="35"/>
  <c r="D832" i="35" s="1"/>
  <c r="D833" i="35" s="1"/>
  <c r="D587" i="35"/>
  <c r="D419" i="35"/>
  <c r="D442" i="35" s="1"/>
  <c r="D443" i="35" s="1"/>
  <c r="D682" i="35"/>
  <c r="D705" i="35" s="1"/>
  <c r="D706" i="35" s="1"/>
  <c r="D638" i="35"/>
  <c r="D661" i="35" s="1"/>
  <c r="D662" i="35" s="1"/>
  <c r="D197" i="35"/>
  <c r="D493" i="35"/>
  <c r="D516" i="35" s="1"/>
  <c r="D517" i="35" s="1"/>
  <c r="D1096" i="35"/>
  <c r="D1119" i="35" s="1"/>
  <c r="D1120" i="35" s="1"/>
  <c r="D1146" i="35"/>
  <c r="D540" i="35"/>
  <c r="D563" i="35" s="1"/>
  <c r="D369" i="35"/>
  <c r="D392" i="35" s="1"/>
  <c r="D393" i="35" s="1"/>
  <c r="D144" i="35"/>
  <c r="D167" i="35" s="1"/>
  <c r="D168" i="35" s="1"/>
  <c r="D321" i="35"/>
  <c r="D344" i="35" s="1"/>
  <c r="D345" i="35" s="1"/>
  <c r="D1043" i="35"/>
  <c r="D1066" i="35" s="1"/>
  <c r="D1067" i="35" s="1"/>
  <c r="D53" i="35"/>
  <c r="D76" i="35" s="1"/>
  <c r="D77" i="35" s="1"/>
  <c r="D907" i="35"/>
  <c r="D930" i="35" s="1"/>
  <c r="D931" i="35" s="1"/>
  <c r="D1186" i="35"/>
  <c r="D1176" i="35"/>
  <c r="D220" i="35"/>
  <c r="D221" i="35" s="1"/>
  <c r="D255" i="35"/>
  <c r="D180" i="35"/>
  <c r="D538" i="35"/>
  <c r="D1128" i="35"/>
  <c r="D785" i="35"/>
  <c r="D786" i="35" s="1"/>
  <c r="D610" i="35"/>
  <c r="D611" i="35" s="1"/>
  <c r="D230" i="35"/>
  <c r="D1022" i="35"/>
  <c r="D737" i="35"/>
  <c r="D993" i="35" l="1"/>
  <c r="D994" i="35" s="1"/>
  <c r="D1170" i="35"/>
  <c r="D564" i="35"/>
  <c r="D185" i="33"/>
  <c r="D59" i="33"/>
  <c r="C61" i="3"/>
  <c r="C56" i="3"/>
  <c r="D564" i="33"/>
  <c r="D410" i="33"/>
  <c r="D382" i="33"/>
  <c r="D322" i="33"/>
  <c r="D317" i="33"/>
  <c r="D298" i="33"/>
  <c r="D262" i="33"/>
  <c r="D190" i="33"/>
  <c r="D64" i="33"/>
  <c r="D1171" i="35" l="1"/>
  <c r="G331" i="33" l="1"/>
  <c r="G313" i="33"/>
  <c r="G312" i="33"/>
  <c r="G314" i="33" l="1"/>
  <c r="G465" i="35" l="1"/>
  <c r="G466" i="35"/>
  <c r="F466" i="35" l="1"/>
  <c r="D517" i="33" l="1"/>
  <c r="D506" i="33"/>
  <c r="D314" i="33" l="1"/>
  <c r="C92" i="3" l="1"/>
  <c r="C23" i="3"/>
  <c r="D587" i="33"/>
  <c r="D531" i="33"/>
  <c r="D515" i="33"/>
  <c r="D504" i="33" l="1"/>
  <c r="D494" i="33"/>
  <c r="D398" i="33"/>
  <c r="D89" i="33"/>
  <c r="D26" i="33"/>
  <c r="D293" i="33" l="1"/>
  <c r="D297" i="33" s="1"/>
  <c r="G1071" i="35" l="1"/>
  <c r="F1071" i="35" s="1"/>
  <c r="G1019" i="35"/>
  <c r="F1019" i="35" s="1"/>
  <c r="G1020" i="35"/>
  <c r="F1020" i="35" s="1"/>
  <c r="G619" i="35" l="1"/>
  <c r="F619" i="35" s="1"/>
  <c r="G617" i="35"/>
  <c r="F617" i="35" s="1"/>
  <c r="G934" i="35" l="1"/>
  <c r="G936" i="35"/>
  <c r="F936" i="35" s="1"/>
  <c r="G937" i="35"/>
  <c r="F937" i="35" s="1"/>
  <c r="G521" i="35" l="1"/>
  <c r="F521" i="35" s="1"/>
  <c r="G276" i="35" l="1"/>
  <c r="F276" i="35" s="1"/>
  <c r="E837" i="35" l="1"/>
  <c r="G253" i="35" l="1"/>
  <c r="F253" i="35" l="1"/>
  <c r="D282" i="33"/>
  <c r="G467" i="35" l="1"/>
  <c r="G468" i="35"/>
  <c r="F468" i="35" s="1"/>
  <c r="G469" i="35"/>
  <c r="F469" i="35" s="1"/>
  <c r="G470" i="35"/>
  <c r="F470" i="35" s="1"/>
  <c r="G471" i="35"/>
  <c r="F471" i="35" s="1"/>
  <c r="G472" i="35"/>
  <c r="F472" i="35" s="1"/>
  <c r="G473" i="35"/>
  <c r="F473" i="35" s="1"/>
  <c r="G474" i="35"/>
  <c r="F474" i="35" s="1"/>
  <c r="G475" i="35" l="1"/>
  <c r="F467" i="35"/>
  <c r="F475" i="35" s="1"/>
  <c r="G713" i="35"/>
  <c r="F713" i="35" s="1"/>
  <c r="G135" i="33"/>
  <c r="F135" i="33" s="1"/>
  <c r="G136" i="33"/>
  <c r="F136" i="33" s="1"/>
  <c r="G137" i="33"/>
  <c r="F137" i="33" s="1"/>
  <c r="G138" i="33"/>
  <c r="F138" i="33" s="1"/>
  <c r="G139" i="33"/>
  <c r="F139" i="33" s="1"/>
  <c r="G140" i="33"/>
  <c r="F140" i="33" s="1"/>
  <c r="D141" i="33"/>
  <c r="G793" i="35" l="1"/>
  <c r="F793" i="35" s="1"/>
  <c r="G301" i="35"/>
  <c r="F301" i="35" s="1"/>
  <c r="D201" i="33"/>
  <c r="G200" i="33"/>
  <c r="F200" i="33" s="1"/>
  <c r="G836" i="35" l="1"/>
  <c r="F836" i="35" l="1"/>
  <c r="F837" i="35" s="1"/>
  <c r="G837" i="35"/>
  <c r="G305" i="33"/>
  <c r="F305" i="33" s="1"/>
  <c r="D306" i="33"/>
  <c r="C97" i="3" l="1"/>
  <c r="C94" i="3"/>
  <c r="C85" i="3"/>
  <c r="C83" i="3"/>
  <c r="C45" i="3"/>
  <c r="C38" i="3"/>
  <c r="C32" i="3"/>
  <c r="C30" i="3" s="1"/>
  <c r="C34" i="3"/>
  <c r="C21" i="3"/>
  <c r="G10" i="33"/>
  <c r="F10" i="33" s="1"/>
  <c r="D637" i="33"/>
  <c r="D628" i="33"/>
  <c r="D609" i="33"/>
  <c r="D602" i="33"/>
  <c r="D596" i="33"/>
  <c r="D594" i="33" s="1"/>
  <c r="D598" i="33"/>
  <c r="D585" i="33"/>
  <c r="D574" i="33"/>
  <c r="D553" i="33"/>
  <c r="D546" i="33"/>
  <c r="D540" i="33"/>
  <c r="D538" i="33" s="1"/>
  <c r="D542" i="33"/>
  <c r="D529" i="33"/>
  <c r="D521" i="33"/>
  <c r="D510" i="33"/>
  <c r="D499" i="33"/>
  <c r="D496" i="33"/>
  <c r="D488" i="33"/>
  <c r="D469" i="33"/>
  <c r="D462" i="33"/>
  <c r="D450" i="33"/>
  <c r="D406" i="33"/>
  <c r="D404" i="33" s="1"/>
  <c r="D409" i="33"/>
  <c r="D393" i="33"/>
  <c r="D389" i="33"/>
  <c r="D366" i="33"/>
  <c r="D359" i="33"/>
  <c r="D348" i="33"/>
  <c r="D355" i="33" s="1"/>
  <c r="D346" i="33"/>
  <c r="D335" i="33"/>
  <c r="D332" i="33"/>
  <c r="D321" i="33"/>
  <c r="D307" i="33"/>
  <c r="D291" i="33"/>
  <c r="D273" i="33"/>
  <c r="D246" i="33"/>
  <c r="D239" i="33"/>
  <c r="D227" i="33"/>
  <c r="D235" i="33" s="1"/>
  <c r="D197" i="33"/>
  <c r="D174" i="33"/>
  <c r="D167" i="33"/>
  <c r="D155" i="33"/>
  <c r="D163" i="33" s="1"/>
  <c r="D153" i="33"/>
  <c r="D111" i="33"/>
  <c r="D104" i="33"/>
  <c r="D98" i="33"/>
  <c r="D96" i="33" s="1"/>
  <c r="D100" i="33"/>
  <c r="D86" i="33"/>
  <c r="D72" i="33"/>
  <c r="D48" i="33"/>
  <c r="D41" i="33"/>
  <c r="D35" i="33"/>
  <c r="D33" i="33" s="1"/>
  <c r="D37" i="33"/>
  <c r="D23" i="33"/>
  <c r="F934" i="35"/>
  <c r="G14" i="35"/>
  <c r="F14" i="35" s="1"/>
  <c r="D544" i="33" l="1"/>
  <c r="C36" i="3"/>
  <c r="D39" i="33"/>
  <c r="D357" i="33"/>
  <c r="D600" i="33"/>
  <c r="D460" i="33"/>
  <c r="D165" i="33"/>
  <c r="D237" i="33"/>
  <c r="D102" i="33"/>
  <c r="D489" i="33"/>
  <c r="C59" i="3"/>
  <c r="C82" i="3"/>
  <c r="D458" i="33"/>
  <c r="D629" i="33"/>
  <c r="C81" i="3"/>
  <c r="F10" i="3"/>
  <c r="E10" i="3" s="1"/>
  <c r="D636" i="33"/>
  <c r="D394" i="33"/>
  <c r="D142" i="33"/>
  <c r="D283" i="33"/>
  <c r="D380" i="33"/>
  <c r="D336" i="33"/>
  <c r="D483" i="33"/>
  <c r="D79" i="33"/>
  <c r="D202" i="33"/>
  <c r="D579" i="33"/>
  <c r="D260" i="33" l="1"/>
  <c r="D261" i="33" s="1"/>
  <c r="D188" i="33"/>
  <c r="D189" i="33" s="1"/>
  <c r="D567" i="33"/>
  <c r="D568" i="33" s="1"/>
  <c r="D125" i="33"/>
  <c r="D126" i="33" s="1"/>
  <c r="D62" i="33"/>
  <c r="D63" i="33" s="1"/>
  <c r="D484" i="33"/>
  <c r="D623" i="33"/>
  <c r="D381" i="33"/>
  <c r="C60" i="3" l="1"/>
  <c r="D624" i="33"/>
  <c r="G93" i="35" l="1"/>
  <c r="F93" i="35" s="1"/>
  <c r="G94" i="35" l="1"/>
  <c r="F94" i="35" l="1"/>
  <c r="F79" i="3" l="1"/>
  <c r="F77" i="3"/>
  <c r="F68" i="3"/>
  <c r="F66" i="3"/>
  <c r="F20" i="3"/>
  <c r="F80" i="3" l="1"/>
  <c r="F73" i="3"/>
  <c r="F67" i="3"/>
  <c r="G627" i="33"/>
  <c r="F69" i="3"/>
  <c r="F71" i="3"/>
  <c r="F70" i="3"/>
  <c r="F72" i="3"/>
  <c r="F12" i="3"/>
  <c r="E12" i="3" s="1"/>
  <c r="F14" i="3"/>
  <c r="F16" i="3"/>
  <c r="F18" i="3"/>
  <c r="F11" i="3"/>
  <c r="F13" i="3"/>
  <c r="F15" i="3"/>
  <c r="F17" i="3"/>
  <c r="F19" i="3"/>
  <c r="G584" i="33"/>
  <c r="G572" i="33"/>
  <c r="G573" i="33"/>
  <c r="G571" i="33"/>
  <c r="G577" i="33"/>
  <c r="G578" i="33" s="1"/>
  <c r="E578" i="33" s="1"/>
  <c r="G345" i="33"/>
  <c r="G344" i="33"/>
  <c r="G343" i="33"/>
  <c r="G342" i="33"/>
  <c r="G341" i="33"/>
  <c r="G340" i="33"/>
  <c r="F75" i="3" l="1"/>
  <c r="G525" i="33"/>
  <c r="G527" i="33"/>
  <c r="G526" i="33"/>
  <c r="G528" i="33"/>
  <c r="G487" i="33"/>
  <c r="G388" i="33"/>
  <c r="G392" i="33"/>
  <c r="G391" i="33"/>
  <c r="G334" i="33"/>
  <c r="G304" i="33" l="1"/>
  <c r="G306" i="33" s="1"/>
  <c r="G209" i="33" l="1"/>
  <c r="G211" i="33"/>
  <c r="G217" i="33"/>
  <c r="G149" i="33"/>
  <c r="G74" i="33"/>
  <c r="G78" i="33" s="1"/>
  <c r="G712" i="35"/>
  <c r="F712" i="35" l="1"/>
  <c r="F714" i="35" s="1"/>
  <c r="G714" i="35"/>
  <c r="G219" i="33"/>
  <c r="G222" i="33"/>
  <c r="G221" i="33"/>
  <c r="G215" i="33"/>
  <c r="G213" i="33"/>
  <c r="G152" i="33"/>
  <c r="G151" i="33"/>
  <c r="G150" i="33"/>
  <c r="G11" i="33"/>
  <c r="G18" i="33"/>
  <c r="G14" i="33"/>
  <c r="G21" i="33"/>
  <c r="G17" i="33"/>
  <c r="G13" i="33"/>
  <c r="G19" i="33"/>
  <c r="G15" i="33"/>
  <c r="G20" i="33"/>
  <c r="G16" i="33"/>
  <c r="G12" i="33"/>
  <c r="G1174" i="35"/>
  <c r="G1180" i="35"/>
  <c r="G289" i="33"/>
  <c r="G270" i="33"/>
  <c r="G272" i="33"/>
  <c r="G282" i="33"/>
  <c r="G288" i="33"/>
  <c r="G290" i="33"/>
  <c r="G269" i="33"/>
  <c r="G271" i="33"/>
  <c r="G194" i="33"/>
  <c r="G196" i="33"/>
  <c r="G199" i="33"/>
  <c r="G201" i="33" s="1"/>
  <c r="G195" i="33"/>
  <c r="G208" i="33"/>
  <c r="G210" i="33"/>
  <c r="G212" i="33"/>
  <c r="G214" i="33"/>
  <c r="G216" i="33"/>
  <c r="G218" i="33"/>
  <c r="G220" i="33"/>
  <c r="G207" i="33"/>
  <c r="G131" i="33"/>
  <c r="G132" i="33" s="1"/>
  <c r="E132" i="33" s="1"/>
  <c r="G134" i="33"/>
  <c r="G141" i="33" s="1"/>
  <c r="E141" i="33" s="1"/>
  <c r="G85" i="33"/>
  <c r="G83" i="33"/>
  <c r="G71" i="33"/>
  <c r="G84" i="33"/>
  <c r="G70" i="33"/>
  <c r="G1184" i="35"/>
  <c r="G1185" i="35" s="1"/>
  <c r="G1123" i="35"/>
  <c r="G1124" i="35"/>
  <c r="G1077" i="35"/>
  <c r="G1079" i="35"/>
  <c r="G1078" i="35"/>
  <c r="G1080" i="35"/>
  <c r="G1017" i="35"/>
  <c r="G1070" i="35"/>
  <c r="G1072" i="35" s="1"/>
  <c r="G1018" i="35"/>
  <c r="G1010" i="35"/>
  <c r="G1013" i="35"/>
  <c r="G1014" i="35"/>
  <c r="G1011" i="35"/>
  <c r="G1012" i="35"/>
  <c r="G935" i="35"/>
  <c r="G954" i="35"/>
  <c r="G952" i="35"/>
  <c r="G950" i="35"/>
  <c r="G948" i="35"/>
  <c r="G946" i="35"/>
  <c r="G944" i="35"/>
  <c r="G943" i="35"/>
  <c r="G953" i="35"/>
  <c r="G951" i="35"/>
  <c r="G949" i="35"/>
  <c r="G947" i="35"/>
  <c r="G945" i="35"/>
  <c r="G880" i="35"/>
  <c r="G792" i="35"/>
  <c r="F792" i="35" s="1"/>
  <c r="G791" i="35"/>
  <c r="G224" i="33" l="1"/>
  <c r="E224" i="33" s="1"/>
  <c r="G273" i="33"/>
  <c r="F880" i="35"/>
  <c r="F881" i="35" s="1"/>
  <c r="G881" i="35"/>
  <c r="G1021" i="35"/>
  <c r="F935" i="35"/>
  <c r="F938" i="35" s="1"/>
  <c r="G938" i="35"/>
  <c r="F791" i="35"/>
  <c r="F794" i="35" s="1"/>
  <c r="G794" i="35"/>
  <c r="G955" i="35"/>
  <c r="E955" i="35" s="1"/>
  <c r="G23" i="33"/>
  <c r="E23" i="33" s="1"/>
  <c r="G665" i="35" l="1"/>
  <c r="F665" i="35" s="1"/>
  <c r="G567" i="35"/>
  <c r="G618" i="35"/>
  <c r="F618" i="35" l="1"/>
  <c r="F620" i="35" s="1"/>
  <c r="G620" i="35"/>
  <c r="F567" i="35"/>
  <c r="F568" i="35" s="1"/>
  <c r="G568" i="35"/>
  <c r="G520" i="35"/>
  <c r="G405" i="35"/>
  <c r="G398" i="35"/>
  <c r="F398" i="35" s="1"/>
  <c r="G406" i="35"/>
  <c r="G351" i="35"/>
  <c r="G350" i="35"/>
  <c r="G300" i="35"/>
  <c r="G302" i="35" s="1"/>
  <c r="G260" i="35"/>
  <c r="G261" i="35"/>
  <c r="G275" i="35"/>
  <c r="G277" i="35" s="1"/>
  <c r="G284" i="35"/>
  <c r="G283" i="35"/>
  <c r="G252" i="35"/>
  <c r="G254" i="35" s="1"/>
  <c r="G249" i="35"/>
  <c r="G224" i="35"/>
  <c r="G227" i="35"/>
  <c r="G229" i="35" s="1"/>
  <c r="G234" i="35"/>
  <c r="G175" i="35"/>
  <c r="G184" i="35"/>
  <c r="G178" i="35"/>
  <c r="G132" i="35"/>
  <c r="G130" i="35"/>
  <c r="G131" i="35"/>
  <c r="G124" i="35"/>
  <c r="G123" i="35"/>
  <c r="G106" i="35"/>
  <c r="G105" i="35"/>
  <c r="G109" i="35"/>
  <c r="G107" i="35"/>
  <c r="G108" i="35"/>
  <c r="G353" i="35" l="1"/>
  <c r="F520" i="35"/>
  <c r="F522" i="35" s="1"/>
  <c r="G522" i="35"/>
  <c r="G110" i="35"/>
  <c r="E110" i="35" s="1"/>
  <c r="G36" i="35"/>
  <c r="G39" i="35"/>
  <c r="G38" i="35"/>
  <c r="G32" i="35"/>
  <c r="G33" i="35"/>
  <c r="G34" i="35"/>
  <c r="G35" i="35"/>
  <c r="G37" i="35"/>
  <c r="G87" i="35"/>
  <c r="G40" i="35"/>
  <c r="G92" i="35"/>
  <c r="G90" i="35"/>
  <c r="G91" i="35"/>
  <c r="G89" i="35"/>
  <c r="G88" i="35"/>
  <c r="G97" i="35"/>
  <c r="G98" i="35" s="1"/>
  <c r="G95" i="35" l="1"/>
  <c r="E95" i="35" s="1"/>
  <c r="G41" i="35"/>
  <c r="E41" i="35" l="1"/>
  <c r="G24" i="35"/>
  <c r="G25" i="35"/>
  <c r="G15" i="35"/>
  <c r="F196" i="33" l="1"/>
  <c r="F222" i="33" l="1"/>
  <c r="F1012" i="35" l="1"/>
  <c r="F123" i="35" l="1"/>
  <c r="E20" i="3" l="1"/>
  <c r="G235" i="35" l="1"/>
  <c r="F1123" i="35" l="1"/>
  <c r="G1125" i="35" l="1"/>
  <c r="F1124" i="35"/>
  <c r="E1125" i="35" l="1"/>
  <c r="E1126" i="35" s="1"/>
  <c r="F1125" i="35"/>
  <c r="F1126" i="35" s="1"/>
  <c r="G1126" i="35"/>
  <c r="E79" i="3" l="1"/>
  <c r="E68" i="3" l="1"/>
  <c r="G1186" i="35" l="1"/>
  <c r="E1186" i="35" l="1"/>
  <c r="F1184" i="35"/>
  <c r="F1185" i="35" l="1"/>
  <c r="F1186" i="35" l="1"/>
  <c r="E628" i="33" l="1"/>
  <c r="E488" i="33"/>
  <c r="E335" i="33"/>
  <c r="E306" i="33"/>
  <c r="E307" i="33" s="1"/>
  <c r="E282" i="33"/>
  <c r="E201" i="33" l="1"/>
  <c r="E78" i="33"/>
  <c r="E568" i="35" l="1"/>
  <c r="E569" i="35" s="1"/>
  <c r="E229" i="35" l="1"/>
  <c r="E179" i="35"/>
  <c r="G125" i="35"/>
  <c r="E125" i="35" s="1"/>
  <c r="F124" i="35" l="1"/>
  <c r="G126" i="35"/>
  <c r="E126" i="35" s="1"/>
  <c r="F125" i="35" l="1"/>
  <c r="F126" i="35" s="1"/>
  <c r="F271" i="33" l="1"/>
  <c r="G225" i="35" l="1"/>
  <c r="E225" i="35" s="1"/>
  <c r="F224" i="35"/>
  <c r="F225" i="35" l="1"/>
  <c r="F1018" i="35"/>
  <c r="F1011" i="35"/>
  <c r="F1014" i="35"/>
  <c r="F1013" i="35" l="1"/>
  <c r="F1174" i="35" l="1"/>
  <c r="F1175" i="35" l="1"/>
  <c r="F1176" i="35" s="1"/>
  <c r="G1175" i="35"/>
  <c r="E1175" i="35" l="1"/>
  <c r="E1176" i="35" s="1"/>
  <c r="G1176" i="35"/>
  <c r="F392" i="33" l="1"/>
  <c r="F351" i="35" l="1"/>
  <c r="F219" i="33" l="1"/>
  <c r="G628" i="33"/>
  <c r="G629" i="33" l="1"/>
  <c r="F627" i="33"/>
  <c r="E629" i="33" l="1"/>
  <c r="F628" i="33"/>
  <c r="F629" i="33" s="1"/>
  <c r="F572" i="33" l="1"/>
  <c r="F573" i="33" l="1"/>
  <c r="E66" i="3"/>
  <c r="F571" i="33"/>
  <c r="G574" i="33"/>
  <c r="F526" i="33"/>
  <c r="E574" i="33" l="1"/>
  <c r="F574" i="33"/>
  <c r="E1021" i="35" l="1"/>
  <c r="F1017" i="35"/>
  <c r="F1021" i="35" s="1"/>
  <c r="E1072" i="35" l="1"/>
  <c r="F1070" i="35"/>
  <c r="F1072" i="35" s="1"/>
  <c r="F1073" i="35" l="1"/>
  <c r="G1073" i="35"/>
  <c r="F1010" i="35"/>
  <c r="G1015" i="35"/>
  <c r="E1073" i="35" l="1"/>
  <c r="G1022" i="35"/>
  <c r="E1022" i="35" s="1"/>
  <c r="E1015" i="35"/>
  <c r="F1015" i="35"/>
  <c r="F1022" i="35" s="1"/>
  <c r="F405" i="35" l="1"/>
  <c r="F406" i="35" l="1"/>
  <c r="G407" i="35"/>
  <c r="E407" i="35" s="1"/>
  <c r="F407" i="35" l="1"/>
  <c r="G488" i="33" l="1"/>
  <c r="G489" i="33" l="1"/>
  <c r="G307" i="33"/>
  <c r="G393" i="33"/>
  <c r="E393" i="33" s="1"/>
  <c r="G335" i="33"/>
  <c r="F199" i="33"/>
  <c r="F201" i="33" s="1"/>
  <c r="F74" i="33"/>
  <c r="F78" i="33" s="1"/>
  <c r="E77" i="3"/>
  <c r="E80" i="3" s="1"/>
  <c r="F391" i="33"/>
  <c r="F577" i="33"/>
  <c r="F578" i="33" s="1"/>
  <c r="F487" i="33"/>
  <c r="F334" i="33"/>
  <c r="F304" i="33"/>
  <c r="F306" i="33" s="1"/>
  <c r="F282" i="33"/>
  <c r="F134" i="33"/>
  <c r="F141" i="33" s="1"/>
  <c r="E489" i="33" l="1"/>
  <c r="D80" i="3"/>
  <c r="G579" i="33"/>
  <c r="F307" i="33"/>
  <c r="F488" i="33"/>
  <c r="F489" i="33" s="1"/>
  <c r="F393" i="33"/>
  <c r="F579" i="33"/>
  <c r="F335" i="33"/>
  <c r="E579" i="33" l="1"/>
  <c r="E938" i="35"/>
  <c r="E939" i="35" s="1"/>
  <c r="G939" i="35"/>
  <c r="E881" i="35"/>
  <c r="E882" i="35" s="1"/>
  <c r="E838" i="35"/>
  <c r="G838" i="35"/>
  <c r="E794" i="35"/>
  <c r="E714" i="35"/>
  <c r="E715" i="35" s="1"/>
  <c r="G715" i="35"/>
  <c r="E666" i="35"/>
  <c r="E667" i="35" s="1"/>
  <c r="E620" i="35"/>
  <c r="E621" i="35" s="1"/>
  <c r="G621" i="35"/>
  <c r="G569" i="35"/>
  <c r="E522" i="35"/>
  <c r="E523" i="35" s="1"/>
  <c r="G399" i="35"/>
  <c r="E399" i="35" s="1"/>
  <c r="E353" i="35"/>
  <c r="E302" i="35"/>
  <c r="E277" i="35"/>
  <c r="G882" i="35" l="1"/>
  <c r="G230" i="35"/>
  <c r="E230" i="35" s="1"/>
  <c r="E475" i="35"/>
  <c r="G278" i="35"/>
  <c r="E278" i="35" s="1"/>
  <c r="G354" i="35"/>
  <c r="E354" i="35" s="1"/>
  <c r="G400" i="35"/>
  <c r="E400" i="35" s="1"/>
  <c r="G303" i="35"/>
  <c r="E303" i="35" s="1"/>
  <c r="E254" i="35"/>
  <c r="G795" i="35"/>
  <c r="F252" i="35"/>
  <c r="F254" i="35" s="1"/>
  <c r="G179" i="35"/>
  <c r="F350" i="35"/>
  <c r="F353" i="35" s="1"/>
  <c r="G666" i="35"/>
  <c r="G667" i="35" s="1"/>
  <c r="F97" i="35"/>
  <c r="F98" i="35" s="1"/>
  <c r="G523" i="35"/>
  <c r="F300" i="35"/>
  <c r="F302" i="35" s="1"/>
  <c r="F275" i="35"/>
  <c r="F277" i="35" s="1"/>
  <c r="F227" i="35"/>
  <c r="F229" i="35" s="1"/>
  <c r="F178" i="35"/>
  <c r="G476" i="35" l="1"/>
  <c r="E476" i="35" s="1"/>
  <c r="F278" i="35"/>
  <c r="F569" i="35"/>
  <c r="F621" i="35"/>
  <c r="F303" i="35"/>
  <c r="F715" i="35"/>
  <c r="F666" i="35"/>
  <c r="F667" i="35" s="1"/>
  <c r="F838" i="35"/>
  <c r="F939" i="35"/>
  <c r="F179" i="35"/>
  <c r="F399" i="35"/>
  <c r="F400" i="35" s="1"/>
  <c r="F523" i="35"/>
  <c r="F882" i="35"/>
  <c r="E795" i="35"/>
  <c r="F795" i="35"/>
  <c r="F354" i="35" l="1"/>
  <c r="F230" i="35"/>
  <c r="F476" i="35"/>
  <c r="E176" i="35"/>
  <c r="F175" i="35" l="1"/>
  <c r="G176" i="35"/>
  <c r="G180" i="35" s="1"/>
  <c r="E180" i="35" s="1"/>
  <c r="F176" i="35" l="1"/>
  <c r="F180" i="35" s="1"/>
  <c r="G185" i="35"/>
  <c r="E185" i="35" s="1"/>
  <c r="F184" i="35" l="1"/>
  <c r="F185" i="35" l="1"/>
  <c r="E1181" i="35" l="1"/>
  <c r="G1181" i="35" l="1"/>
  <c r="F1180" i="35"/>
  <c r="F1181" i="35" l="1"/>
  <c r="E585" i="33" l="1"/>
  <c r="F584" i="33" l="1"/>
  <c r="G585" i="33"/>
  <c r="F585" i="33" l="1"/>
  <c r="G332" i="33"/>
  <c r="E332" i="33" s="1"/>
  <c r="F270" i="33"/>
  <c r="F71" i="33"/>
  <c r="G336" i="33" l="1"/>
  <c r="E336" i="33" s="1"/>
  <c r="G72" i="33"/>
  <c r="E72" i="33" s="1"/>
  <c r="F331" i="33"/>
  <c r="F272" i="33"/>
  <c r="F72" i="33" l="1"/>
  <c r="F79" i="33" s="1"/>
  <c r="F332" i="33"/>
  <c r="F336" i="33" s="1"/>
  <c r="G79" i="33"/>
  <c r="E79" i="33" s="1"/>
  <c r="F951" i="35" l="1"/>
  <c r="F950" i="35"/>
  <c r="F949" i="35"/>
  <c r="F948" i="35"/>
  <c r="F947" i="35"/>
  <c r="F946" i="35"/>
  <c r="F945" i="35"/>
  <c r="F261" i="35"/>
  <c r="F260" i="35"/>
  <c r="F235" i="35"/>
  <c r="F234" i="35"/>
  <c r="F108" i="35"/>
  <c r="F944" i="35" l="1"/>
  <c r="F952" i="35"/>
  <c r="F954" i="35"/>
  <c r="F953" i="35"/>
  <c r="F284" i="35"/>
  <c r="F1077" i="35"/>
  <c r="F1079" i="35"/>
  <c r="F1078" i="35"/>
  <c r="F1080" i="35"/>
  <c r="F236" i="35"/>
  <c r="F262" i="35"/>
  <c r="F88" i="35"/>
  <c r="F89" i="35"/>
  <c r="F90" i="35"/>
  <c r="F91" i="35"/>
  <c r="F131" i="35"/>
  <c r="F39" i="35"/>
  <c r="F105" i="35"/>
  <c r="F107" i="35"/>
  <c r="F109" i="35"/>
  <c r="G285" i="35"/>
  <c r="E285" i="35" s="1"/>
  <c r="F283" i="35"/>
  <c r="G1081" i="35"/>
  <c r="F32" i="35"/>
  <c r="F87" i="35"/>
  <c r="F92" i="35"/>
  <c r="F130" i="35"/>
  <c r="F132" i="35"/>
  <c r="G236" i="35"/>
  <c r="E236" i="35" s="1"/>
  <c r="F106" i="35"/>
  <c r="G250" i="35"/>
  <c r="F249" i="35"/>
  <c r="G262" i="35"/>
  <c r="E262" i="35" s="1"/>
  <c r="F40" i="35"/>
  <c r="F38" i="35"/>
  <c r="F37" i="35"/>
  <c r="F36" i="35"/>
  <c r="F35" i="35"/>
  <c r="F34" i="35"/>
  <c r="F33" i="35"/>
  <c r="G133" i="35"/>
  <c r="E133" i="35" s="1"/>
  <c r="E250" i="35" l="1"/>
  <c r="E1081" i="35"/>
  <c r="F110" i="35"/>
  <c r="F95" i="35"/>
  <c r="F41" i="35"/>
  <c r="F250" i="35"/>
  <c r="G99" i="35"/>
  <c r="E99" i="35" s="1"/>
  <c r="F285" i="35"/>
  <c r="F133" i="35"/>
  <c r="F99" i="35" l="1"/>
  <c r="F25" i="35" l="1"/>
  <c r="F24" i="35"/>
  <c r="F15" i="35"/>
  <c r="F26" i="35" l="1"/>
  <c r="G26" i="35"/>
  <c r="G16" i="35"/>
  <c r="E26" i="35" l="1"/>
  <c r="E16" i="35"/>
  <c r="F27" i="35"/>
  <c r="G27" i="35"/>
  <c r="E27" i="35" s="1"/>
  <c r="F1081" i="35"/>
  <c r="F16" i="35" l="1"/>
  <c r="E73" i="3" l="1"/>
  <c r="F528" i="33" l="1"/>
  <c r="E389" i="33"/>
  <c r="F343" i="33" l="1"/>
  <c r="F344" i="33"/>
  <c r="G346" i="33"/>
  <c r="E346" i="33" s="1"/>
  <c r="F342" i="33"/>
  <c r="G529" i="33"/>
  <c r="G389" i="33"/>
  <c r="F527" i="33"/>
  <c r="F388" i="33"/>
  <c r="F525" i="33"/>
  <c r="F340" i="33"/>
  <c r="F345" i="33"/>
  <c r="F341" i="33"/>
  <c r="G394" i="33" l="1"/>
  <c r="E529" i="33"/>
  <c r="F389" i="33"/>
  <c r="F394" i="33" s="1"/>
  <c r="F529" i="33"/>
  <c r="F346" i="33"/>
  <c r="E394" i="33" l="1"/>
  <c r="F312" i="33"/>
  <c r="F313" i="33"/>
  <c r="F131" i="33"/>
  <c r="F132" i="33" s="1"/>
  <c r="E314" i="33" l="1"/>
  <c r="G197" i="33"/>
  <c r="G153" i="33"/>
  <c r="E153" i="33" s="1"/>
  <c r="G291" i="33"/>
  <c r="E291" i="33" s="1"/>
  <c r="G86" i="33"/>
  <c r="F269" i="33"/>
  <c r="F273" i="33" s="1"/>
  <c r="F152" i="33"/>
  <c r="F83" i="33"/>
  <c r="F290" i="33"/>
  <c r="F85" i="33"/>
  <c r="F288" i="33"/>
  <c r="F289" i="33"/>
  <c r="F149" i="33"/>
  <c r="F150" i="33"/>
  <c r="F195" i="33"/>
  <c r="F194" i="33"/>
  <c r="F151" i="33"/>
  <c r="F84" i="33"/>
  <c r="E197" i="33" l="1"/>
  <c r="E273" i="33"/>
  <c r="E86" i="33"/>
  <c r="F197" i="33"/>
  <c r="F202" i="33" s="1"/>
  <c r="G283" i="33"/>
  <c r="G202" i="33"/>
  <c r="E202" i="33" s="1"/>
  <c r="G142" i="33"/>
  <c r="E142" i="33" s="1"/>
  <c r="F142" i="33"/>
  <c r="F283" i="33"/>
  <c r="F291" i="33"/>
  <c r="F153" i="33"/>
  <c r="F86" i="33"/>
  <c r="E283" i="33" l="1"/>
  <c r="F209" i="33"/>
  <c r="F207" i="33" l="1"/>
  <c r="F208" i="33"/>
  <c r="F210" i="33"/>
  <c r="F212" i="33"/>
  <c r="F221" i="33"/>
  <c r="F214" i="33"/>
  <c r="F220" i="33"/>
  <c r="F211" i="33"/>
  <c r="F213" i="33"/>
  <c r="F215" i="33"/>
  <c r="F216" i="33"/>
  <c r="F217" i="33"/>
  <c r="F218" i="33"/>
  <c r="F224" i="33" l="1"/>
  <c r="F11" i="33"/>
  <c r="F17" i="33"/>
  <c r="F20" i="33"/>
  <c r="F13" i="33"/>
  <c r="F19" i="33"/>
  <c r="F16" i="33"/>
  <c r="F14" i="33"/>
  <c r="F12" i="33"/>
  <c r="F15" i="33"/>
  <c r="F18" i="33"/>
  <c r="F23" i="33" l="1"/>
  <c r="F314" i="33"/>
  <c r="F21" i="3" l="1"/>
  <c r="E11" i="3"/>
  <c r="E13" i="3"/>
  <c r="E15" i="3"/>
  <c r="E17" i="3"/>
  <c r="E19" i="3"/>
  <c r="E14" i="3"/>
  <c r="E16" i="3"/>
  <c r="E18" i="3"/>
  <c r="E67" i="3"/>
  <c r="E70" i="3"/>
  <c r="E72" i="3"/>
  <c r="E69" i="3"/>
  <c r="E71" i="3"/>
  <c r="E75" i="3" l="1"/>
  <c r="D75" i="3"/>
  <c r="D21" i="3"/>
  <c r="E21" i="3"/>
  <c r="F81" i="3"/>
  <c r="D81" i="3" l="1"/>
  <c r="E81" i="3"/>
  <c r="G255" i="35" l="1"/>
  <c r="F255" i="35"/>
  <c r="E255" i="35" l="1"/>
  <c r="F943" i="35"/>
  <c r="F955" i="35" s="1"/>
</calcChain>
</file>

<file path=xl/sharedStrings.xml><?xml version="1.0" encoding="utf-8"?>
<sst xmlns="http://schemas.openxmlformats.org/spreadsheetml/2006/main" count="1873" uniqueCount="237">
  <si>
    <t>Средняя длительность пребывания  (дни)</t>
  </si>
  <si>
    <t>Занятость койки (дни)</t>
  </si>
  <si>
    <t>Кол-во коек (ОМС)</t>
  </si>
  <si>
    <t>( профиль коек)</t>
  </si>
  <si>
    <t>Круглосуточный стационар</t>
  </si>
  <si>
    <t>Итого по круглосуточному стационару</t>
  </si>
  <si>
    <t>Поликлиника</t>
  </si>
  <si>
    <t>Дневные стационары всех типов</t>
  </si>
  <si>
    <t>отоларингологические</t>
  </si>
  <si>
    <t>Итого по СДП</t>
  </si>
  <si>
    <t>Всего по ЛПУ</t>
  </si>
  <si>
    <t>хирургические</t>
  </si>
  <si>
    <t>урологические</t>
  </si>
  <si>
    <t>проктологические</t>
  </si>
  <si>
    <t>пульмонологические</t>
  </si>
  <si>
    <t>токсикологические</t>
  </si>
  <si>
    <t>Холтеровское мониторирование</t>
  </si>
  <si>
    <t>Исследование гормонов</t>
  </si>
  <si>
    <t>УЗИ диагностика (доплерография)</t>
  </si>
  <si>
    <t>Компьютерная томография</t>
  </si>
  <si>
    <t>Дневной стационар при поликлинике</t>
  </si>
  <si>
    <t>терапевтические</t>
  </si>
  <si>
    <t>кардиологические</t>
  </si>
  <si>
    <t>гинекологические</t>
  </si>
  <si>
    <t>патологии беременности</t>
  </si>
  <si>
    <t>аллергологические</t>
  </si>
  <si>
    <t>педиатрические</t>
  </si>
  <si>
    <t>инфекционные</t>
  </si>
  <si>
    <t>для беременных и рожениц</t>
  </si>
  <si>
    <t>Цитологические исследования</t>
  </si>
  <si>
    <t>Компьютерная томография с внутривенным усилением</t>
  </si>
  <si>
    <t>сосудистой хирургии</t>
  </si>
  <si>
    <t>МРТ</t>
  </si>
  <si>
    <t>Флюорография</t>
  </si>
  <si>
    <t>гастроэнтерологические</t>
  </si>
  <si>
    <t>эндокринологические</t>
  </si>
  <si>
    <t xml:space="preserve">кардиологические </t>
  </si>
  <si>
    <t xml:space="preserve">терапевтические </t>
  </si>
  <si>
    <t xml:space="preserve">пульмонологические </t>
  </si>
  <si>
    <t xml:space="preserve">неврологические </t>
  </si>
  <si>
    <t xml:space="preserve">ортопедические </t>
  </si>
  <si>
    <t xml:space="preserve">урологические </t>
  </si>
  <si>
    <t xml:space="preserve">педиатрические </t>
  </si>
  <si>
    <t xml:space="preserve">нефрологические </t>
  </si>
  <si>
    <t>ревматологические</t>
  </si>
  <si>
    <t>офтальмологические</t>
  </si>
  <si>
    <t>хирургические гнойные</t>
  </si>
  <si>
    <t xml:space="preserve">эндокринологические </t>
  </si>
  <si>
    <t xml:space="preserve">нейрохирургические </t>
  </si>
  <si>
    <t xml:space="preserve">для беременных и рожениц </t>
  </si>
  <si>
    <t xml:space="preserve">патологии беременности </t>
  </si>
  <si>
    <t xml:space="preserve">гинекологические </t>
  </si>
  <si>
    <t>Рентгенография</t>
  </si>
  <si>
    <t>ЭКГ</t>
  </si>
  <si>
    <t>Спирография</t>
  </si>
  <si>
    <t>ИФА-диагностика</t>
  </si>
  <si>
    <t>Реоэнцефалография</t>
  </si>
  <si>
    <t>неврологические</t>
  </si>
  <si>
    <t>травматологические</t>
  </si>
  <si>
    <t>гематологические</t>
  </si>
  <si>
    <t>ортопедические</t>
  </si>
  <si>
    <t>нефрологические</t>
  </si>
  <si>
    <t>Компьютерная аудиометрия</t>
  </si>
  <si>
    <t>ожоговые</t>
  </si>
  <si>
    <t xml:space="preserve">хирургические </t>
  </si>
  <si>
    <t xml:space="preserve">Дневной стационар при поликлинике </t>
  </si>
  <si>
    <t>4. КГБУЗ "Детская городская клиническая больница имени В.М.Истомина" МЗХК</t>
  </si>
  <si>
    <t>1. КГБУЗ "Городская больница № 2" МЗХК</t>
  </si>
  <si>
    <t>2. КГБУЗ "Городская больница № 3" МЗХК</t>
  </si>
  <si>
    <t>3. КГБУЗ "Городская больница № 4" МЗХК</t>
  </si>
  <si>
    <t>4. КГБУЗ "Городская больница № 7" МЗХК</t>
  </si>
  <si>
    <t xml:space="preserve">7. КГБУЗ "Детская городская больница" МЗХК </t>
  </si>
  <si>
    <t>1. КГБУЗ "Амурская центральная районная больница" МЗХК</t>
  </si>
  <si>
    <t>2. КГБУЗ "Городская клиническая больница № 10" МЗХК</t>
  </si>
  <si>
    <t>3. КГБУЗ "Городская клиническая больница № 11" МЗХК</t>
  </si>
  <si>
    <t xml:space="preserve"> 5. КГБУЗ "Родильный дом № 3" МЗХК</t>
  </si>
  <si>
    <t>патологии новорожденных  и недоношенных детей</t>
  </si>
  <si>
    <t xml:space="preserve">офтальмологические </t>
  </si>
  <si>
    <t xml:space="preserve">ожоговые </t>
  </si>
  <si>
    <t>челюстно-лицевой хирургии</t>
  </si>
  <si>
    <t xml:space="preserve">6. КГБУЗ "Онкологический диспансер" МЗХК (г. Комсомольск-на-Амуре) </t>
  </si>
  <si>
    <t>онкологические</t>
  </si>
  <si>
    <t xml:space="preserve">гастроэнтерологические </t>
  </si>
  <si>
    <t>патологии новорожденных и недоношенных детей</t>
  </si>
  <si>
    <t>онкологические (химиотерапевтические)</t>
  </si>
  <si>
    <t>Итого по дневным стационарам всех типов</t>
  </si>
  <si>
    <t xml:space="preserve">Итого по дневным стационарам всех типов </t>
  </si>
  <si>
    <t>2. Обращения по поводу заболевания</t>
  </si>
  <si>
    <t>3. Посещения в связи с оказанием неотложной помощи</t>
  </si>
  <si>
    <t>ИССЛЕДОВАНИЯ:</t>
  </si>
  <si>
    <t>МРТ с контрастным исследованием</t>
  </si>
  <si>
    <t xml:space="preserve">2. КГАУЗ "Амурская стоматологическая поликлиника" МЗХК </t>
  </si>
  <si>
    <t>6. КГБУЗ "Родильный дом № 1" МЗХК</t>
  </si>
  <si>
    <t>7. КГБУЗ "Родильный дом № 2" МЗХК</t>
  </si>
  <si>
    <t>8. КГБУЗ "Родильный дом № 4" МЗХК</t>
  </si>
  <si>
    <t>9. КГБУЗ "Городская клиническая поликлиника № 3" МЗХК</t>
  </si>
  <si>
    <t>10. КГБУЗ "Городская поликлиника № 5" МЗХК</t>
  </si>
  <si>
    <t>11. КГБУЗ "Клинико-диагностический центр" МЗХК</t>
  </si>
  <si>
    <t>12. КГБУЗ "Городская поликлиника № 7" МЗХК</t>
  </si>
  <si>
    <t>13. КГБУЗ "Городская поликлиника № 8" МЗХК</t>
  </si>
  <si>
    <t>14. КГБУЗ "Городская поликлиника № 11" МЗХК</t>
  </si>
  <si>
    <t>15. КГБУЗ "Городская поликлиника № 15" МЗХК</t>
  </si>
  <si>
    <t xml:space="preserve"> 16. КГБУЗ "Городская поликлиника № 16" МЗХК</t>
  </si>
  <si>
    <t>17. КГБУЗ "Стоматологическая поликлиника № 18" МЗХК</t>
  </si>
  <si>
    <t>18. КГБУЗ "Стоматологическая поликлиника № 19" МЗХК</t>
  </si>
  <si>
    <t>медицинская реабилитация</t>
  </si>
  <si>
    <t>Стационар дневного пребывания</t>
  </si>
  <si>
    <t>Итого по ДС</t>
  </si>
  <si>
    <t>16. Компания "Б.Браун Авитум Руссланд"</t>
  </si>
  <si>
    <t>5. КГБУЗ "Детская городская клиническая больница № 9" МЗХК</t>
  </si>
  <si>
    <t>в т.ч. стоматология (УЕТ)</t>
  </si>
  <si>
    <t>ИТОГО по поликлинике (посещений)</t>
  </si>
  <si>
    <t>Всего посещений (по самостоятельным тарифам)</t>
  </si>
  <si>
    <t>Поликлиника (по самостоятельным тарифам)</t>
  </si>
  <si>
    <t>19. КГБУЗ "Стоматологическая поликлиника № 25 "Ден-Тал-Из" МЗХК</t>
  </si>
  <si>
    <t>20. КГБУЗ "Детская городская  поликлиника № 1" МЗХК</t>
  </si>
  <si>
    <t>21. КГБУЗ "Детская городская клиническая поликлиника № 3" МЗХК</t>
  </si>
  <si>
    <t>22. КГБУЗ "Детская городская поликлиника № 17" МЗХК</t>
  </si>
  <si>
    <t>23. КГБУЗ "Детская стоматологическая поликлиника № 22" МЗХК</t>
  </si>
  <si>
    <t>24. КГБУЗ "Детская городская поликлиника № 24" МЗХК</t>
  </si>
  <si>
    <t>25. НУЗ "Дорожная клиническая больница на ст.Хабаровск-1 ОАО "Российские железные дороги"</t>
  </si>
  <si>
    <t>УЗИ-диагностика</t>
  </si>
  <si>
    <t>Электроэнцефалография (ЭЭГ)</t>
  </si>
  <si>
    <t xml:space="preserve">Компьютерная томография с внутривенным усилением </t>
  </si>
  <si>
    <t>ПЦР-диагностика (Realtime)</t>
  </si>
  <si>
    <t>Суточноемониторирование артериального давления (СМАД)</t>
  </si>
  <si>
    <t>Гемодиализ интермитирующий низкопоточный, сеанс лечения</t>
  </si>
  <si>
    <t>Гемодиализ интермитирующий высокопоточный, сеанс лечения</t>
  </si>
  <si>
    <t>СМП по подушевому нормативу</t>
  </si>
  <si>
    <t>Вызов СМП</t>
  </si>
  <si>
    <t>СМП по самостоятельным тарифам</t>
  </si>
  <si>
    <t>Вызов СМП с применением тромболитической терапии</t>
  </si>
  <si>
    <t>Вызов СМП (МТР)</t>
  </si>
  <si>
    <t>Скорая медицинская помощь (итого)</t>
  </si>
  <si>
    <t>Наименование МО</t>
  </si>
  <si>
    <t>16. КГБУЗ "Станция скорой медицинской помощи г. Комсомольска-на-Амуре" МЗХК</t>
  </si>
  <si>
    <t>1. КГБУЗ "Городская больница № 2" им. Д.Н.Матвеева  МЗХК</t>
  </si>
  <si>
    <t>койки сестринского ухода</t>
  </si>
  <si>
    <t xml:space="preserve">Поликлиника </t>
  </si>
  <si>
    <t>Гемодиафильтрация</t>
  </si>
  <si>
    <t>8. КГБУЗ "Территориальный консультативно-диагностический центр" МЗ ХК</t>
  </si>
  <si>
    <t xml:space="preserve">9. КГБУЗ "Городская поликлиника № 9" МЗХК </t>
  </si>
  <si>
    <t>10. КГБУЗ "Стоматологическая поликлиника № 1" МЗХК</t>
  </si>
  <si>
    <t xml:space="preserve">11. КГБУЗ "Стоматологическая поликлиника № 2" МЗХК </t>
  </si>
  <si>
    <t xml:space="preserve">12. КГБУЗ "Детская стоматологическая поликлиника № 1" МЗХК </t>
  </si>
  <si>
    <t>13. НУЗ "Отделенческая больница на ст. Комсомольск-на-Амуре ОАО "РЖД"</t>
  </si>
  <si>
    <t>14. ФГБУЗ "Медико-санитарная часть № 99 ФМБА"</t>
  </si>
  <si>
    <t>26. Хабаровская поликлиника ФГБУЗ "Дальневосточный окружной медицинский центр ФМБА"</t>
  </si>
  <si>
    <t>Койко-дни ОМС</t>
  </si>
  <si>
    <t>Поликлиника (по подушевому финансированию)</t>
  </si>
  <si>
    <t>1.1. Посещение в Центре здоровья, всего</t>
  </si>
  <si>
    <t>1.2. Посещение в связи с диспансерным наблюдением</t>
  </si>
  <si>
    <t>1.3. Дородовый патронаж беременной, выполняемый врачом-педиатром</t>
  </si>
  <si>
    <t>1.4. Посещения с иными целями</t>
  </si>
  <si>
    <t>Всего посещений (по подушевому нормативу)</t>
  </si>
  <si>
    <t>1.2. Посещения в связи с диспансеризацией определенных групп населения, всего</t>
  </si>
  <si>
    <t>1.2.1. диспансеризация взрослого населения 1 этап</t>
  </si>
  <si>
    <t>1.2.2. диспансеризация взрослого населения 2 этап</t>
  </si>
  <si>
    <t>1.2.3. диспансеризация детей-сирот, находящихся в стационарных учреждениях (посещений)</t>
  </si>
  <si>
    <t>из них законченных случаев</t>
  </si>
  <si>
    <t>1.2.4. диспансеризация детей-сирот, находящихся в семьях (посещений)</t>
  </si>
  <si>
    <t>1.3. Посещения в связи с профилактическими медицинскими осмотрами, всего</t>
  </si>
  <si>
    <t>1.3.1. Профилактический медицинский осмотр лиц старше 18 лет</t>
  </si>
  <si>
    <t>1.3.2. Профилактические медицинские осмотры несовершеннолетних, предусмотренные отчетностью на портале МЗ РФ (посещений)</t>
  </si>
  <si>
    <t>1.3.3. Профилактические медицинские осмотры несовершеннолетних, предусмотренные порядками (посещений)</t>
  </si>
  <si>
    <t>1.4. Посещения выполненные мобильными выездными бригадами (выезды в районы края)</t>
  </si>
  <si>
    <t>1.6. Посещения выполненные "Теплоходом здоровья"</t>
  </si>
  <si>
    <t>1.7. Посещения с иными целями</t>
  </si>
  <si>
    <t>в т.ч. посещения в травмпункте (первичные)</t>
  </si>
  <si>
    <t>в т.ч. посещения в приемных отделениях</t>
  </si>
  <si>
    <t>Эндоскопические методы исследования</t>
  </si>
  <si>
    <t>Электромиография</t>
  </si>
  <si>
    <t>Отоакустическая эмиссия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</si>
  <si>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</si>
  <si>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</si>
  <si>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Экспертное УЗИ беременных (до 14 недель)</t>
  </si>
  <si>
    <t>Обследование беременных женщин на маркеры вирусных гепатитов методом ИФА</t>
  </si>
  <si>
    <t>Лечебно-диагностическое эндоскопическое исследование</t>
  </si>
  <si>
    <t>Велоэргометрия</t>
  </si>
  <si>
    <t>Иммунологические исследования методом проточнойцитометрии и хемилюминисценции</t>
  </si>
  <si>
    <t>Обзорная рентгенография молочных желез в прямой и косой  проекциях (маммография)</t>
  </si>
  <si>
    <t>Рентгенография (денситометрия)</t>
  </si>
  <si>
    <t>Ультразвуковая эндоскопия</t>
  </si>
  <si>
    <t>Эластография</t>
  </si>
  <si>
    <t>Компьютерная томография с внутривенным контрастированием</t>
  </si>
  <si>
    <t>Экпертное УЗИ беременных (до 14 недель)</t>
  </si>
  <si>
    <t>Ирригоскопия</t>
  </si>
  <si>
    <t xml:space="preserve">Лазерное оперативное лечение </t>
  </si>
  <si>
    <t>Пункционная биопсия щитовидной железы</t>
  </si>
  <si>
    <t>Чрезпищеводная электростимуляция  (ЧПЭС)</t>
  </si>
  <si>
    <t>Объемы медицинской помощи ОМС (случаев госпитализации, посещений)</t>
  </si>
  <si>
    <t xml:space="preserve"> Экспертное УЗИ беременных (до 14 недель)</t>
  </si>
  <si>
    <t xml:space="preserve">2.1. Обращения </t>
  </si>
  <si>
    <t>в т.ч. УЕТ</t>
  </si>
  <si>
    <t>2.2. Обращения по стоматологии</t>
  </si>
  <si>
    <t>2.1. стоматология (УЕТ)</t>
  </si>
  <si>
    <t>2.2. ортодонтия (УЕТ)</t>
  </si>
  <si>
    <t>27. ФКУЗ "Медико-санитарная часть МВД  России по Хабаровскому краю"</t>
  </si>
  <si>
    <t>28. КГБУЗ "Станция скорой медицинской помощи г. Хабаровска"</t>
  </si>
  <si>
    <t>29. ФГБОУ ВО ДВГМУ Минздрава России</t>
  </si>
  <si>
    <t>30. КГБУЗ "Детский клинический центр медицинской реабилитации "Амурский" МЗХК</t>
  </si>
  <si>
    <t>Лабораторные исследования</t>
  </si>
  <si>
    <t>Обзорная рентгенография молочной желез в прямой и косой проекциях (маммография)</t>
  </si>
  <si>
    <t>Эксперное УЗИ беременных (до 14 недель)</t>
  </si>
  <si>
    <t xml:space="preserve">Лабораторные исследования </t>
  </si>
  <si>
    <t xml:space="preserve">кардиологические                  </t>
  </si>
  <si>
    <t xml:space="preserve">оториноларингологические     </t>
  </si>
  <si>
    <t xml:space="preserve">сосудистой хирургии                </t>
  </si>
  <si>
    <t xml:space="preserve">урологические     </t>
  </si>
  <si>
    <t xml:space="preserve">хирургические    </t>
  </si>
  <si>
    <t xml:space="preserve">    гастроэнтерологические</t>
  </si>
  <si>
    <t xml:space="preserve">травматологические и ортопедические                </t>
  </si>
  <si>
    <t>в т.ч. диспансеризация определенных групп взрослого населеления (периодичность 1 раз в 2 года)</t>
  </si>
  <si>
    <t>в том числе стоматология (ует)</t>
  </si>
  <si>
    <t>Комплексная медицинская услуга для определения в специализированном кабинете по бесплодному браку показаний к  применению ЭКО (женщины)</t>
  </si>
  <si>
    <t>Комплексная медицинская услуга для определения в специализированном кабинете по бесплодному браку показаний к  применению ЭКО  (мужчины)</t>
  </si>
  <si>
    <t>Неполная комплексная медицинская услуга для определения в специализированном КББ показаний к применению ЭКО (Антимюллеровый гормон крови)</t>
  </si>
  <si>
    <t>жная</t>
  </si>
  <si>
    <t>Объемы медицинской помощи по территориальной программе обязательного медицинского страхования на 2019 год</t>
  </si>
  <si>
    <t xml:space="preserve">4. Посещения в приемных отделениях стационаров при оказании МП пациентам, не нуждающимся в госпитализации </t>
  </si>
  <si>
    <t>Видеоколоноскопия</t>
  </si>
  <si>
    <t>1.3. Посещения с иными целями</t>
  </si>
  <si>
    <t>Видеоколоноскопия (эндоскопия)</t>
  </si>
  <si>
    <t xml:space="preserve">   неврологические</t>
  </si>
  <si>
    <t xml:space="preserve">    нейрохирургические</t>
  </si>
  <si>
    <t xml:space="preserve">    онкологические</t>
  </si>
  <si>
    <t xml:space="preserve">    кардиологические</t>
  </si>
  <si>
    <t xml:space="preserve">    неврологические</t>
  </si>
  <si>
    <t xml:space="preserve">    пульмонологические</t>
  </si>
  <si>
    <t xml:space="preserve">    эндокринологические</t>
  </si>
  <si>
    <t>Прижизненные патолого-анатомические исследования 1-5 категории сложности (1 объект)</t>
  </si>
  <si>
    <t>,</t>
  </si>
  <si>
    <t xml:space="preserve">3. Посещения в приемных отделениях стационаров при оказании МП пациентам, не нуждающимся в госпитализации </t>
  </si>
  <si>
    <t>1. Посещения с профилактическими и иными целями</t>
  </si>
  <si>
    <t>1. Посещения с профилактическими  и иными целями</t>
  </si>
  <si>
    <t>к Решению Комиссии   по разработке ТП ОМС от 30.04.19  № 4</t>
  </si>
  <si>
    <t>Приложение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</si>
</sst>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_р_._-;\-* #,##0_р_._-;_-* &quot;-&quot;_р_._-;_-@_-"/>
    <numFmt numFmtId="165" formatCode="_-* #,##0.00_р_._-;\-* #,##0.00_р_._-;_-* &quot;-&quot;??_р_._-;_-@_-"/>
    <numFmt numFmtId="166" formatCode="_-* #,##0.0_р_._-;\-* #,##0.0_р_._-;_-* &quot;-&quot;?_р_._-;_-@_-"/>
    <numFmt numFmtId="167" formatCode="#,##0.0_ ;\-#,##0.0\ "/>
    <numFmt numFmtId="168" formatCode="_-* #,##0_р_._-;\-* #,##0_р_._-;_-* &quot;-&quot;??_р_._-;_-@_-"/>
    <numFmt numFmtId="169" formatCode="_-* #,##0.0_р_._-;\-* #,##0.0_р_._-;_-* &quot;-&quot;_р_._-;_-@_-"/>
    <numFmt numFmtId="170" formatCode="#,##0_ ;\-#,##0\ "/>
    <numFmt numFmtId="171" formatCode="_-* #,##0.0_р_._-;\-* #,##0.0_р_._-;_-* &quot;-&quot;??_р_._-;_-@_-"/>
    <numFmt numFmtId="172" formatCode="_-* #,##0\ _р_._-;\-* #,##0\ _р_._-;_-* &quot;-&quot;\ _р_._-;_-@_-"/>
    <numFmt numFmtId="173" formatCode="0.0"/>
    <numFmt numFmtId="174" formatCode="#,##0.0"/>
  </numFmts>
  <fonts count="4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 Cyr"/>
      <charset val="204"/>
    </font>
    <font>
      <b/>
      <i/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1"/>
      <name val="Times New Roman Cyr"/>
      <charset val="204"/>
    </font>
    <font>
      <i/>
      <sz val="12"/>
      <name val="Times New Roman Cyr"/>
      <charset val="204"/>
    </font>
    <font>
      <i/>
      <sz val="11"/>
      <name val="Times New Roman Cyr"/>
      <charset val="204"/>
    </font>
    <font>
      <b/>
      <i/>
      <sz val="11"/>
      <name val="Times New Roman Cyr"/>
      <charset val="204"/>
    </font>
    <font>
      <b/>
      <i/>
      <sz val="11"/>
      <name val="Times New Roman Cyr"/>
      <family val="1"/>
      <charset val="204"/>
    </font>
    <font>
      <b/>
      <i/>
      <sz val="11"/>
      <name val="Times New Roman"/>
      <family val="1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i/>
      <sz val="11"/>
      <color theme="1"/>
      <name val="Times New Roman Cyr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 Cyr"/>
      <charset val="204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2">
    <xf numFmtId="0" fontId="0" fillId="0" borderId="0"/>
    <xf numFmtId="165" fontId="9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0" fontId="9" fillId="0" borderId="0"/>
    <xf numFmtId="165" fontId="9" fillId="0" borderId="0" applyFont="0" applyFill="0" applyBorder="0" applyAlignment="0" applyProtection="0"/>
    <xf numFmtId="16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 applyFill="0" applyBorder="0" applyProtection="0">
      <alignment wrapText="1"/>
      <protection locked="0"/>
    </xf>
    <xf numFmtId="9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3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26" applyNumberFormat="0" applyFont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407">
    <xf numFmtId="0" fontId="0" fillId="0" borderId="0" xfId="0"/>
    <xf numFmtId="164" fontId="6" fillId="0" borderId="6" xfId="2" applyNumberFormat="1" applyFont="1" applyFill="1" applyBorder="1"/>
    <xf numFmtId="164" fontId="6" fillId="0" borderId="11" xfId="1" applyNumberFormat="1" applyFont="1" applyFill="1" applyBorder="1"/>
    <xf numFmtId="0" fontId="14" fillId="0" borderId="6" xfId="2" applyFont="1" applyFill="1" applyBorder="1" applyAlignment="1">
      <alignment horizontal="left" indent="2"/>
    </xf>
    <xf numFmtId="164" fontId="14" fillId="0" borderId="6" xfId="2" applyNumberFormat="1" applyFont="1" applyFill="1" applyBorder="1"/>
    <xf numFmtId="0" fontId="14" fillId="0" borderId="0" xfId="2" applyFont="1" applyFill="1"/>
    <xf numFmtId="168" fontId="6" fillId="0" borderId="11" xfId="1" applyNumberFormat="1" applyFont="1" applyFill="1" applyBorder="1"/>
    <xf numFmtId="167" fontId="8" fillId="0" borderId="11" xfId="1" applyNumberFormat="1" applyFont="1" applyFill="1" applyBorder="1" applyAlignment="1">
      <alignment horizontal="center"/>
    </xf>
    <xf numFmtId="164" fontId="8" fillId="0" borderId="11" xfId="1" applyNumberFormat="1" applyFont="1" applyFill="1" applyBorder="1"/>
    <xf numFmtId="0" fontId="15" fillId="0" borderId="0" xfId="2" applyFont="1" applyFill="1"/>
    <xf numFmtId="0" fontId="10" fillId="0" borderId="6" xfId="0" applyFont="1" applyFill="1" applyBorder="1" applyAlignment="1">
      <alignment horizontal="left" indent="1"/>
    </xf>
    <xf numFmtId="164" fontId="8" fillId="0" borderId="6" xfId="2" applyNumberFormat="1" applyFont="1" applyFill="1" applyBorder="1" applyAlignment="1">
      <alignment horizontal="right"/>
    </xf>
    <xf numFmtId="0" fontId="6" fillId="0" borderId="6" xfId="0" applyFont="1" applyFill="1" applyBorder="1" applyAlignment="1">
      <alignment horizontal="left" wrapText="1" indent="2"/>
    </xf>
    <xf numFmtId="0" fontId="6" fillId="0" borderId="6" xfId="2" applyFont="1" applyFill="1" applyBorder="1" applyAlignment="1">
      <alignment horizontal="left" wrapText="1" indent="3"/>
    </xf>
    <xf numFmtId="0" fontId="30" fillId="0" borderId="6" xfId="2" applyFont="1" applyFill="1" applyBorder="1" applyAlignment="1">
      <alignment horizontal="left" wrapText="1" indent="1"/>
    </xf>
    <xf numFmtId="164" fontId="21" fillId="0" borderId="6" xfId="2" applyNumberFormat="1" applyFont="1" applyFill="1" applyBorder="1"/>
    <xf numFmtId="0" fontId="6" fillId="0" borderId="6" xfId="2" applyFont="1" applyFill="1" applyBorder="1" applyAlignment="1">
      <alignment horizontal="left" wrapText="1" indent="1"/>
    </xf>
    <xf numFmtId="0" fontId="14" fillId="0" borderId="7" xfId="0" applyFont="1" applyFill="1" applyBorder="1" applyAlignment="1">
      <alignment horizontal="left" wrapText="1" indent="2"/>
    </xf>
    <xf numFmtId="0" fontId="22" fillId="0" borderId="6" xfId="2" applyFont="1" applyFill="1" applyBorder="1" applyAlignment="1">
      <alignment horizontal="left" vertical="justify" indent="2"/>
    </xf>
    <xf numFmtId="0" fontId="18" fillId="0" borderId="6" xfId="2" applyFont="1" applyFill="1" applyBorder="1" applyAlignment="1">
      <alignment horizontal="left" wrapText="1" indent="1"/>
    </xf>
    <xf numFmtId="164" fontId="18" fillId="0" borderId="11" xfId="1" applyNumberFormat="1" applyFont="1" applyFill="1" applyBorder="1"/>
    <xf numFmtId="0" fontId="5" fillId="0" borderId="20" xfId="2" applyFont="1" applyFill="1" applyBorder="1" applyAlignment="1">
      <alignment horizontal="left" indent="2"/>
    </xf>
    <xf numFmtId="0" fontId="3" fillId="0" borderId="21" xfId="2" applyFont="1" applyFill="1" applyBorder="1" applyAlignment="1">
      <alignment horizontal="left" vertical="top" wrapText="1" indent="2"/>
    </xf>
    <xf numFmtId="168" fontId="14" fillId="0" borderId="6" xfId="1" applyNumberFormat="1" applyFont="1" applyFill="1" applyBorder="1" applyAlignment="1">
      <alignment horizontal="center"/>
    </xf>
    <xf numFmtId="0" fontId="11" fillId="0" borderId="6" xfId="2" applyFont="1" applyFill="1" applyBorder="1" applyAlignment="1">
      <alignment horizontal="left" wrapText="1" indent="1"/>
    </xf>
    <xf numFmtId="0" fontId="6" fillId="0" borderId="6" xfId="2" applyFont="1" applyFill="1" applyBorder="1" applyAlignment="1">
      <alignment horizontal="right" wrapText="1" indent="3"/>
    </xf>
    <xf numFmtId="168" fontId="6" fillId="0" borderId="6" xfId="1" applyNumberFormat="1" applyFont="1" applyFill="1" applyBorder="1" applyAlignment="1">
      <alignment horizontal="center"/>
    </xf>
    <xf numFmtId="0" fontId="8" fillId="0" borderId="0" xfId="2" applyFont="1" applyFill="1"/>
    <xf numFmtId="168" fontId="8" fillId="0" borderId="6" xfId="1" applyNumberFormat="1" applyFont="1" applyFill="1" applyBorder="1" applyAlignment="1">
      <alignment horizontal="center"/>
    </xf>
    <xf numFmtId="0" fontId="6" fillId="0" borderId="6" xfId="0" applyFont="1" applyFill="1" applyBorder="1" applyAlignment="1">
      <alignment horizontal="left" vertical="top" wrapText="1" indent="2"/>
    </xf>
    <xf numFmtId="0" fontId="8" fillId="0" borderId="3" xfId="2" applyFont="1" applyFill="1" applyBorder="1" applyAlignment="1">
      <alignment horizontal="left" indent="1"/>
    </xf>
    <xf numFmtId="168" fontId="10" fillId="0" borderId="6" xfId="1" applyNumberFormat="1" applyFont="1" applyFill="1" applyBorder="1" applyAlignment="1">
      <alignment horizontal="center"/>
    </xf>
    <xf numFmtId="168" fontId="6" fillId="0" borderId="6" xfId="1" applyNumberFormat="1" applyFont="1" applyFill="1" applyBorder="1" applyAlignment="1">
      <alignment horizontal="right"/>
    </xf>
    <xf numFmtId="0" fontId="6" fillId="0" borderId="6" xfId="0" applyFont="1" applyFill="1" applyBorder="1" applyAlignment="1">
      <alignment horizontal="right" vertical="top" wrapText="1"/>
    </xf>
    <xf numFmtId="0" fontId="6" fillId="0" borderId="6" xfId="2" applyFont="1" applyFill="1" applyBorder="1" applyAlignment="1">
      <alignment horizontal="right" vertical="top" wrapText="1" indent="3"/>
    </xf>
    <xf numFmtId="0" fontId="8" fillId="0" borderId="6" xfId="2" applyFont="1" applyFill="1" applyBorder="1" applyAlignment="1">
      <alignment horizontal="left" indent="1"/>
    </xf>
    <xf numFmtId="0" fontId="8" fillId="0" borderId="11" xfId="2" applyFont="1" applyFill="1" applyBorder="1" applyAlignment="1">
      <alignment horizontal="right" wrapText="1" indent="3"/>
    </xf>
    <xf numFmtId="164" fontId="8" fillId="0" borderId="6" xfId="1" applyNumberFormat="1" applyFont="1" applyFill="1" applyBorder="1"/>
    <xf numFmtId="166" fontId="14" fillId="0" borderId="6" xfId="2" applyNumberFormat="1" applyFont="1" applyFill="1" applyBorder="1" applyAlignment="1">
      <alignment horizontal="center"/>
    </xf>
    <xf numFmtId="0" fontId="6" fillId="0" borderId="6" xfId="2" applyFont="1" applyFill="1" applyBorder="1" applyAlignment="1">
      <alignment horizontal="left" indent="2"/>
    </xf>
    <xf numFmtId="166" fontId="6" fillId="0" borderId="6" xfId="2" applyNumberFormat="1" applyFont="1" applyFill="1" applyBorder="1"/>
    <xf numFmtId="0" fontId="8" fillId="0" borderId="6" xfId="2" applyFont="1" applyFill="1" applyBorder="1" applyAlignment="1">
      <alignment wrapText="1"/>
    </xf>
    <xf numFmtId="164" fontId="8" fillId="0" borderId="6" xfId="2" applyNumberFormat="1" applyFont="1" applyFill="1" applyBorder="1"/>
    <xf numFmtId="0" fontId="6" fillId="0" borderId="0" xfId="2" applyFont="1" applyFill="1" applyBorder="1"/>
    <xf numFmtId="0" fontId="8" fillId="0" borderId="0" xfId="2" applyFont="1" applyFill="1" applyBorder="1"/>
    <xf numFmtId="0" fontId="10" fillId="0" borderId="6" xfId="2" applyFont="1" applyFill="1" applyBorder="1" applyAlignment="1">
      <alignment horizontal="left" indent="1"/>
    </xf>
    <xf numFmtId="168" fontId="8" fillId="0" borderId="6" xfId="1" applyNumberFormat="1" applyFont="1" applyFill="1" applyBorder="1" applyAlignment="1">
      <alignment horizontal="right"/>
    </xf>
    <xf numFmtId="3" fontId="8" fillId="0" borderId="0" xfId="2" applyNumberFormat="1" applyFont="1" applyFill="1"/>
    <xf numFmtId="168" fontId="6" fillId="0" borderId="11" xfId="1" applyNumberFormat="1" applyFont="1" applyFill="1" applyBorder="1" applyAlignment="1">
      <alignment horizontal="center"/>
    </xf>
    <xf numFmtId="166" fontId="6" fillId="0" borderId="11" xfId="2" applyNumberFormat="1" applyFont="1" applyFill="1" applyBorder="1"/>
    <xf numFmtId="0" fontId="6" fillId="0" borderId="3" xfId="2" applyFont="1" applyFill="1" applyBorder="1"/>
    <xf numFmtId="164" fontId="6" fillId="0" borderId="6" xfId="2" applyNumberFormat="1" applyFont="1" applyFill="1" applyBorder="1" applyAlignment="1">
      <alignment horizontal="center"/>
    </xf>
    <xf numFmtId="164" fontId="14" fillId="0" borderId="6" xfId="3" applyNumberFormat="1" applyFont="1" applyFill="1" applyBorder="1" applyAlignment="1">
      <alignment horizontal="left"/>
    </xf>
    <xf numFmtId="164" fontId="15" fillId="0" borderId="6" xfId="3" applyNumberFormat="1" applyFont="1" applyFill="1" applyBorder="1" applyAlignment="1">
      <alignment horizontal="left"/>
    </xf>
    <xf numFmtId="173" fontId="6" fillId="0" borderId="6" xfId="2" applyNumberFormat="1" applyFont="1" applyFill="1" applyBorder="1" applyAlignment="1">
      <alignment horizontal="center"/>
    </xf>
    <xf numFmtId="168" fontId="18" fillId="0" borderId="6" xfId="1" applyNumberFormat="1" applyFont="1" applyFill="1" applyBorder="1" applyAlignment="1">
      <alignment horizontal="center"/>
    </xf>
    <xf numFmtId="164" fontId="8" fillId="0" borderId="1" xfId="2" applyNumberFormat="1" applyFont="1" applyFill="1" applyBorder="1" applyAlignment="1">
      <alignment horizontal="center"/>
    </xf>
    <xf numFmtId="164" fontId="10" fillId="0" borderId="11" xfId="1" applyNumberFormat="1" applyFont="1" applyFill="1" applyBorder="1"/>
    <xf numFmtId="164" fontId="8" fillId="0" borderId="11" xfId="2" applyNumberFormat="1" applyFont="1" applyFill="1" applyBorder="1" applyAlignment="1">
      <alignment horizontal="right"/>
    </xf>
    <xf numFmtId="0" fontId="26" fillId="0" borderId="6" xfId="2" applyFont="1" applyFill="1" applyBorder="1" applyAlignment="1">
      <alignment horizontal="left" wrapText="1" indent="1"/>
    </xf>
    <xf numFmtId="164" fontId="21" fillId="0" borderId="6" xfId="2" applyNumberFormat="1" applyFont="1" applyFill="1" applyBorder="1" applyAlignment="1">
      <alignment horizontal="right"/>
    </xf>
    <xf numFmtId="166" fontId="14" fillId="0" borderId="6" xfId="6" applyNumberFormat="1" applyFont="1" applyFill="1" applyBorder="1"/>
    <xf numFmtId="164" fontId="24" fillId="0" borderId="6" xfId="2" applyNumberFormat="1" applyFont="1" applyFill="1" applyBorder="1" applyAlignment="1">
      <alignment horizontal="right"/>
    </xf>
    <xf numFmtId="166" fontId="17" fillId="0" borderId="6" xfId="6" applyNumberFormat="1" applyFont="1" applyFill="1" applyBorder="1"/>
    <xf numFmtId="166" fontId="21" fillId="0" borderId="6" xfId="6" applyNumberFormat="1" applyFont="1" applyFill="1" applyBorder="1"/>
    <xf numFmtId="164" fontId="14" fillId="0" borderId="6" xfId="6" applyNumberFormat="1" applyFont="1" applyFill="1" applyBorder="1"/>
    <xf numFmtId="0" fontId="8" fillId="0" borderId="6" xfId="2" applyFont="1" applyFill="1" applyBorder="1" applyAlignment="1">
      <alignment horizontal="left"/>
    </xf>
    <xf numFmtId="49" fontId="8" fillId="0" borderId="0" xfId="2" applyNumberFormat="1" applyFont="1" applyFill="1" applyBorder="1"/>
    <xf numFmtId="49" fontId="6" fillId="0" borderId="0" xfId="2" applyNumberFormat="1" applyFont="1" applyFill="1" applyBorder="1"/>
    <xf numFmtId="0" fontId="8" fillId="0" borderId="8" xfId="2" applyFont="1" applyFill="1" applyBorder="1" applyAlignment="1">
      <alignment wrapText="1"/>
    </xf>
    <xf numFmtId="164" fontId="8" fillId="0" borderId="3" xfId="1" applyNumberFormat="1" applyFont="1" applyFill="1" applyBorder="1"/>
    <xf numFmtId="166" fontId="8" fillId="0" borderId="6" xfId="2" applyNumberFormat="1" applyFont="1" applyFill="1" applyBorder="1"/>
    <xf numFmtId="0" fontId="8" fillId="0" borderId="14" xfId="2" applyFont="1" applyFill="1" applyBorder="1"/>
    <xf numFmtId="164" fontId="6" fillId="0" borderId="14" xfId="2" applyNumberFormat="1" applyFont="1" applyFill="1" applyBorder="1"/>
    <xf numFmtId="0" fontId="15" fillId="0" borderId="1" xfId="2" applyFont="1" applyFill="1" applyBorder="1" applyAlignment="1">
      <alignment wrapText="1"/>
    </xf>
    <xf numFmtId="164" fontId="6" fillId="0" borderId="1" xfId="2" applyNumberFormat="1" applyFont="1" applyFill="1" applyBorder="1" applyAlignment="1">
      <alignment horizontal="center"/>
    </xf>
    <xf numFmtId="164" fontId="6" fillId="0" borderId="16" xfId="1" applyNumberFormat="1" applyFont="1" applyFill="1" applyBorder="1"/>
    <xf numFmtId="164" fontId="6" fillId="0" borderId="11" xfId="1" applyNumberFormat="1" applyFont="1" applyFill="1" applyBorder="1" applyAlignment="1">
      <alignment horizontal="left" indent="1"/>
    </xf>
    <xf numFmtId="166" fontId="14" fillId="0" borderId="6" xfId="2" applyNumberFormat="1" applyFont="1" applyFill="1" applyBorder="1" applyAlignment="1">
      <alignment horizontal="left" indent="1"/>
    </xf>
    <xf numFmtId="0" fontId="14" fillId="0" borderId="6" xfId="2" applyFont="1" applyFill="1" applyBorder="1" applyAlignment="1">
      <alignment horizontal="left" vertical="justify" indent="2"/>
    </xf>
    <xf numFmtId="0" fontId="21" fillId="0" borderId="6" xfId="2" applyFont="1" applyFill="1" applyBorder="1" applyAlignment="1">
      <alignment horizontal="left" indent="2"/>
    </xf>
    <xf numFmtId="0" fontId="15" fillId="0" borderId="6" xfId="2" applyFont="1" applyFill="1" applyBorder="1" applyAlignment="1">
      <alignment horizontal="left" indent="1"/>
    </xf>
    <xf numFmtId="49" fontId="8" fillId="0" borderId="0" xfId="2" applyNumberFormat="1" applyFont="1" applyFill="1"/>
    <xf numFmtId="164" fontId="15" fillId="0" borderId="11" xfId="6" applyNumberFormat="1" applyFont="1" applyFill="1" applyBorder="1"/>
    <xf numFmtId="164" fontId="34" fillId="0" borderId="11" xfId="2" applyNumberFormat="1" applyFont="1" applyFill="1" applyBorder="1"/>
    <xf numFmtId="0" fontId="6" fillId="0" borderId="7" xfId="2" applyFont="1" applyFill="1" applyBorder="1"/>
    <xf numFmtId="0" fontId="6" fillId="0" borderId="11" xfId="0" applyFont="1" applyFill="1" applyBorder="1" applyAlignment="1">
      <alignment horizontal="left" vertical="top" wrapText="1" indent="2"/>
    </xf>
    <xf numFmtId="164" fontId="18" fillId="0" borderId="6" xfId="0" applyNumberFormat="1" applyFont="1" applyFill="1" applyBorder="1" applyAlignment="1">
      <alignment horizontal="left" vertical="top" wrapText="1" indent="2"/>
    </xf>
    <xf numFmtId="164" fontId="18" fillId="0" borderId="11" xfId="0" applyNumberFormat="1" applyFont="1" applyFill="1" applyBorder="1" applyAlignment="1">
      <alignment horizontal="left" vertical="top" wrapText="1" indent="2"/>
    </xf>
    <xf numFmtId="164" fontId="6" fillId="0" borderId="6" xfId="8" applyNumberFormat="1" applyFont="1" applyFill="1" applyBorder="1"/>
    <xf numFmtId="173" fontId="6" fillId="0" borderId="11" xfId="2" applyNumberFormat="1" applyFont="1" applyFill="1" applyBorder="1" applyAlignment="1">
      <alignment horizontal="center"/>
    </xf>
    <xf numFmtId="0" fontId="14" fillId="0" borderId="7" xfId="2" applyFont="1" applyFill="1" applyBorder="1" applyAlignment="1">
      <alignment horizontal="left" indent="2"/>
    </xf>
    <xf numFmtId="0" fontId="24" fillId="0" borderId="7" xfId="2" applyFont="1" applyFill="1" applyBorder="1" applyAlignment="1">
      <alignment horizontal="left" indent="2"/>
    </xf>
    <xf numFmtId="0" fontId="8" fillId="0" borderId="7" xfId="2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left" wrapText="1" indent="2"/>
    </xf>
    <xf numFmtId="0" fontId="10" fillId="0" borderId="6" xfId="0" applyFont="1" applyFill="1" applyBorder="1" applyAlignment="1">
      <alignment horizontal="left" vertical="top" wrapText="1" indent="2"/>
    </xf>
    <xf numFmtId="0" fontId="15" fillId="0" borderId="14" xfId="2" applyFont="1" applyFill="1" applyBorder="1" applyAlignment="1">
      <alignment horizontal="left"/>
    </xf>
    <xf numFmtId="164" fontId="6" fillId="0" borderId="14" xfId="2" applyNumberFormat="1" applyFont="1" applyFill="1" applyBorder="1" applyAlignment="1">
      <alignment horizontal="center"/>
    </xf>
    <xf numFmtId="164" fontId="15" fillId="0" borderId="14" xfId="2" applyNumberFormat="1" applyFont="1" applyFill="1" applyBorder="1"/>
    <xf numFmtId="164" fontId="6" fillId="0" borderId="3" xfId="2" applyNumberFormat="1" applyFont="1" applyFill="1" applyBorder="1" applyAlignment="1">
      <alignment horizontal="center"/>
    </xf>
    <xf numFmtId="164" fontId="6" fillId="0" borderId="11" xfId="1" applyNumberFormat="1" applyFont="1" applyFill="1" applyBorder="1" applyAlignment="1"/>
    <xf numFmtId="167" fontId="6" fillId="0" borderId="11" xfId="1" applyNumberFormat="1" applyFont="1" applyFill="1" applyBorder="1" applyAlignment="1">
      <alignment horizontal="center"/>
    </xf>
    <xf numFmtId="164" fontId="8" fillId="0" borderId="12" xfId="2" applyNumberFormat="1" applyFont="1" applyFill="1" applyBorder="1" applyAlignment="1">
      <alignment horizontal="center"/>
    </xf>
    <xf numFmtId="0" fontId="19" fillId="0" borderId="5" xfId="2" applyFont="1" applyFill="1" applyBorder="1"/>
    <xf numFmtId="164" fontId="15" fillId="0" borderId="5" xfId="2" applyNumberFormat="1" applyFont="1" applyFill="1" applyBorder="1"/>
    <xf numFmtId="164" fontId="6" fillId="0" borderId="5" xfId="1" applyNumberFormat="1" applyFont="1" applyFill="1" applyBorder="1"/>
    <xf numFmtId="164" fontId="17" fillId="0" borderId="6" xfId="2" applyNumberFormat="1" applyFont="1" applyFill="1" applyBorder="1"/>
    <xf numFmtId="0" fontId="8" fillId="0" borderId="7" xfId="2" applyFont="1" applyFill="1" applyBorder="1" applyAlignment="1">
      <alignment horizontal="left" indent="1"/>
    </xf>
    <xf numFmtId="164" fontId="8" fillId="0" borderId="7" xfId="2" applyNumberFormat="1" applyFont="1" applyFill="1" applyBorder="1"/>
    <xf numFmtId="164" fontId="14" fillId="0" borderId="11" xfId="2" applyNumberFormat="1" applyFont="1" applyFill="1" applyBorder="1"/>
    <xf numFmtId="0" fontId="8" fillId="0" borderId="14" xfId="2" applyFont="1" applyFill="1" applyBorder="1" applyAlignment="1">
      <alignment horizontal="left"/>
    </xf>
    <xf numFmtId="164" fontId="14" fillId="0" borderId="14" xfId="3" applyNumberFormat="1" applyFont="1" applyFill="1" applyBorder="1" applyAlignment="1">
      <alignment horizontal="left"/>
    </xf>
    <xf numFmtId="164" fontId="8" fillId="0" borderId="14" xfId="2" applyNumberFormat="1" applyFont="1" applyFill="1" applyBorder="1"/>
    <xf numFmtId="167" fontId="17" fillId="0" borderId="14" xfId="2" applyNumberFormat="1" applyFont="1" applyFill="1" applyBorder="1" applyAlignment="1">
      <alignment horizontal="center"/>
    </xf>
    <xf numFmtId="164" fontId="6" fillId="0" borderId="6" xfId="1" applyNumberFormat="1" applyFont="1" applyFill="1" applyBorder="1"/>
    <xf numFmtId="164" fontId="6" fillId="0" borderId="11" xfId="2" applyNumberFormat="1" applyFont="1" applyFill="1" applyBorder="1"/>
    <xf numFmtId="164" fontId="8" fillId="0" borderId="14" xfId="2" applyNumberFormat="1" applyFont="1" applyFill="1" applyBorder="1" applyAlignment="1">
      <alignment horizontal="center"/>
    </xf>
    <xf numFmtId="0" fontId="19" fillId="0" borderId="11" xfId="2" applyFont="1" applyFill="1" applyBorder="1"/>
    <xf numFmtId="164" fontId="8" fillId="0" borderId="16" xfId="2" applyNumberFormat="1" applyFont="1" applyFill="1" applyBorder="1"/>
    <xf numFmtId="0" fontId="35" fillId="0" borderId="6" xfId="0" applyFont="1" applyFill="1" applyBorder="1" applyAlignment="1">
      <alignment horizontal="left" wrapText="1" indent="2"/>
    </xf>
    <xf numFmtId="164" fontId="8" fillId="0" borderId="3" xfId="2" applyNumberFormat="1" applyFont="1" applyFill="1" applyBorder="1" applyAlignment="1">
      <alignment horizontal="center"/>
    </xf>
    <xf numFmtId="166" fontId="17" fillId="0" borderId="6" xfId="2" applyNumberFormat="1" applyFont="1" applyFill="1" applyBorder="1" applyAlignment="1">
      <alignment horizontal="center"/>
    </xf>
    <xf numFmtId="0" fontId="8" fillId="0" borderId="6" xfId="0" applyFont="1" applyFill="1" applyBorder="1" applyAlignment="1">
      <alignment horizontal="left" indent="1"/>
    </xf>
    <xf numFmtId="0" fontId="3" fillId="0" borderId="0" xfId="2" applyFont="1" applyFill="1" applyBorder="1"/>
    <xf numFmtId="0" fontId="3" fillId="0" borderId="0" xfId="2" applyFont="1" applyFill="1"/>
    <xf numFmtId="0" fontId="5" fillId="0" borderId="0" xfId="2" applyFont="1" applyFill="1" applyAlignment="1">
      <alignment horizontal="center" vertical="center" wrapText="1"/>
    </xf>
    <xf numFmtId="0" fontId="3" fillId="0" borderId="0" xfId="2" applyFont="1" applyFill="1" applyBorder="1" applyAlignment="1">
      <alignment wrapText="1"/>
    </xf>
    <xf numFmtId="49" fontId="3" fillId="0" borderId="0" xfId="2" applyNumberFormat="1" applyFont="1" applyFill="1" applyBorder="1"/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wrapText="1"/>
    </xf>
    <xf numFmtId="0" fontId="4" fillId="0" borderId="0" xfId="2" applyFont="1" applyFill="1" applyAlignment="1">
      <alignment horizontal="center" vertical="justify" wrapText="1"/>
    </xf>
    <xf numFmtId="0" fontId="0" fillId="0" borderId="0" xfId="0" applyFont="1" applyFill="1" applyAlignment="1">
      <alignment horizontal="center" vertical="justify" wrapText="1"/>
    </xf>
    <xf numFmtId="0" fontId="0" fillId="0" borderId="25" xfId="0" applyFont="1" applyFill="1" applyBorder="1" applyAlignment="1">
      <alignment horizontal="center" vertical="justify" wrapText="1"/>
    </xf>
    <xf numFmtId="0" fontId="20" fillId="0" borderId="1" xfId="2" applyFont="1" applyFill="1" applyBorder="1" applyAlignment="1">
      <alignment horizontal="center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29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20" fillId="0" borderId="3" xfId="2" applyFont="1" applyFill="1" applyBorder="1" applyAlignment="1">
      <alignment horizontal="center"/>
    </xf>
    <xf numFmtId="0" fontId="6" fillId="0" borderId="3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29" fillId="0" borderId="3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top"/>
    </xf>
    <xf numFmtId="0" fontId="6" fillId="0" borderId="4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29" fillId="0" borderId="4" xfId="2" applyFont="1" applyFill="1" applyBorder="1" applyAlignment="1">
      <alignment horizontal="center" vertical="center" wrapText="1"/>
    </xf>
    <xf numFmtId="0" fontId="13" fillId="0" borderId="4" xfId="2" applyFont="1" applyFill="1" applyBorder="1" applyAlignment="1">
      <alignment horizontal="center" vertical="center" wrapText="1"/>
    </xf>
    <xf numFmtId="0" fontId="14" fillId="0" borderId="24" xfId="2" applyFont="1" applyFill="1" applyBorder="1" applyAlignment="1">
      <alignment wrapText="1"/>
    </xf>
    <xf numFmtId="0" fontId="14" fillId="0" borderId="0" xfId="2" applyFont="1" applyFill="1" applyBorder="1" applyAlignment="1">
      <alignment wrapText="1"/>
    </xf>
    <xf numFmtId="0" fontId="14" fillId="0" borderId="2" xfId="2" applyFont="1" applyFill="1" applyBorder="1" applyAlignment="1">
      <alignment horizontal="center" vertical="top"/>
    </xf>
    <xf numFmtId="0" fontId="6" fillId="0" borderId="2" xfId="2" applyFont="1" applyFill="1" applyBorder="1" applyAlignment="1">
      <alignment horizontal="center" vertical="center" wrapText="1"/>
    </xf>
    <xf numFmtId="1" fontId="6" fillId="0" borderId="2" xfId="2" applyNumberFormat="1" applyFont="1" applyFill="1" applyBorder="1" applyAlignment="1">
      <alignment horizontal="center"/>
    </xf>
    <xf numFmtId="49" fontId="14" fillId="0" borderId="0" xfId="2" applyNumberFormat="1" applyFont="1" applyFill="1"/>
    <xf numFmtId="0" fontId="8" fillId="0" borderId="16" xfId="2" applyFont="1" applyFill="1" applyBorder="1"/>
    <xf numFmtId="164" fontId="6" fillId="0" borderId="16" xfId="2" applyNumberFormat="1" applyFont="1" applyFill="1" applyBorder="1"/>
    <xf numFmtId="0" fontId="13" fillId="0" borderId="16" xfId="2" applyFont="1" applyFill="1" applyBorder="1"/>
    <xf numFmtId="0" fontId="8" fillId="0" borderId="6" xfId="2" applyFont="1" applyFill="1" applyBorder="1"/>
    <xf numFmtId="0" fontId="6" fillId="0" borderId="6" xfId="0" applyFont="1" applyFill="1" applyBorder="1" applyAlignment="1">
      <alignment horizontal="left" indent="2"/>
    </xf>
    <xf numFmtId="164" fontId="16" fillId="0" borderId="6" xfId="2" applyNumberFormat="1" applyFont="1" applyFill="1" applyBorder="1"/>
    <xf numFmtId="168" fontId="16" fillId="0" borderId="11" xfId="1" applyNumberFormat="1" applyFont="1" applyFill="1" applyBorder="1" applyAlignment="1">
      <alignment horizontal="center"/>
    </xf>
    <xf numFmtId="173" fontId="23" fillId="0" borderId="11" xfId="1" applyNumberFormat="1" applyFont="1" applyFill="1" applyBorder="1" applyAlignment="1">
      <alignment horizontal="center"/>
    </xf>
    <xf numFmtId="168" fontId="21" fillId="0" borderId="11" xfId="1" applyNumberFormat="1" applyFont="1" applyFill="1" applyBorder="1" applyAlignment="1">
      <alignment horizontal="center"/>
    </xf>
    <xf numFmtId="0" fontId="8" fillId="0" borderId="3" xfId="2" applyFont="1" applyFill="1" applyBorder="1" applyAlignment="1">
      <alignment horizontal="right" wrapText="1" indent="3"/>
    </xf>
    <xf numFmtId="168" fontId="17" fillId="0" borderId="11" xfId="1" applyNumberFormat="1" applyFont="1" applyFill="1" applyBorder="1" applyAlignment="1">
      <alignment horizontal="center"/>
    </xf>
    <xf numFmtId="164" fontId="13" fillId="0" borderId="6" xfId="2" applyNumberFormat="1" applyFont="1" applyFill="1" applyBorder="1"/>
    <xf numFmtId="164" fontId="13" fillId="0" borderId="11" xfId="1" applyNumberFormat="1" applyFont="1" applyFill="1" applyBorder="1"/>
    <xf numFmtId="0" fontId="13" fillId="0" borderId="6" xfId="2" applyFont="1" applyFill="1" applyBorder="1" applyAlignment="1">
      <alignment horizontal="left" indent="2"/>
    </xf>
    <xf numFmtId="166" fontId="13" fillId="0" borderId="6" xfId="2" applyNumberFormat="1" applyFont="1" applyFill="1" applyBorder="1"/>
    <xf numFmtId="0" fontId="12" fillId="0" borderId="6" xfId="0" applyFont="1" applyFill="1" applyBorder="1" applyAlignment="1">
      <alignment horizontal="left" indent="1"/>
    </xf>
    <xf numFmtId="164" fontId="12" fillId="0" borderId="11" xfId="1" applyNumberFormat="1" applyFont="1" applyFill="1" applyBorder="1"/>
    <xf numFmtId="0" fontId="12" fillId="0" borderId="7" xfId="2" applyFont="1" applyFill="1" applyBorder="1" applyAlignment="1">
      <alignment wrapText="1"/>
    </xf>
    <xf numFmtId="0" fontId="13" fillId="0" borderId="8" xfId="2" applyFont="1" applyFill="1" applyBorder="1"/>
    <xf numFmtId="164" fontId="8" fillId="0" borderId="14" xfId="2" applyNumberFormat="1" applyFont="1" applyFill="1" applyBorder="1" applyAlignment="1">
      <alignment horizontal="right"/>
    </xf>
    <xf numFmtId="0" fontId="8" fillId="0" borderId="1" xfId="2" applyFont="1" applyFill="1" applyBorder="1" applyAlignment="1">
      <alignment horizontal="left"/>
    </xf>
    <xf numFmtId="164" fontId="8" fillId="0" borderId="1" xfId="2" applyNumberFormat="1" applyFont="1" applyFill="1" applyBorder="1"/>
    <xf numFmtId="164" fontId="28" fillId="0" borderId="11" xfId="1" applyNumberFormat="1" applyFont="1" applyFill="1" applyBorder="1"/>
    <xf numFmtId="3" fontId="6" fillId="0" borderId="0" xfId="2" applyNumberFormat="1" applyFont="1" applyFill="1" applyBorder="1"/>
    <xf numFmtId="164" fontId="6" fillId="0" borderId="0" xfId="2" applyNumberFormat="1" applyFont="1" applyFill="1" applyBorder="1"/>
    <xf numFmtId="0" fontId="34" fillId="0" borderId="6" xfId="0" applyFont="1" applyFill="1" applyBorder="1" applyAlignment="1">
      <alignment horizontal="left" indent="2"/>
    </xf>
    <xf numFmtId="0" fontId="33" fillId="0" borderId="6" xfId="0" applyFont="1" applyFill="1" applyBorder="1" applyAlignment="1">
      <alignment horizontal="left" indent="2"/>
    </xf>
    <xf numFmtId="0" fontId="33" fillId="0" borderId="6" xfId="0" applyFont="1" applyFill="1" applyBorder="1" applyAlignment="1">
      <alignment horizontal="left" wrapText="1" indent="2"/>
    </xf>
    <xf numFmtId="164" fontId="6" fillId="0" borderId="6" xfId="2" applyNumberFormat="1" applyFont="1" applyFill="1" applyBorder="1" applyAlignment="1">
      <alignment horizontal="right"/>
    </xf>
    <xf numFmtId="0" fontId="17" fillId="0" borderId="7" xfId="0" applyFont="1" applyFill="1" applyBorder="1" applyAlignment="1">
      <alignment horizontal="left" wrapText="1" indent="2"/>
    </xf>
    <xf numFmtId="164" fontId="8" fillId="0" borderId="11" xfId="2" applyNumberFormat="1" applyFont="1" applyFill="1" applyBorder="1"/>
    <xf numFmtId="0" fontId="8" fillId="0" borderId="7" xfId="2" applyFont="1" applyFill="1" applyBorder="1" applyAlignment="1">
      <alignment wrapText="1"/>
    </xf>
    <xf numFmtId="0" fontId="6" fillId="0" borderId="10" xfId="2" applyFont="1" applyFill="1" applyBorder="1"/>
    <xf numFmtId="164" fontId="8" fillId="0" borderId="17" xfId="1" applyNumberFormat="1" applyFont="1" applyFill="1" applyBorder="1"/>
    <xf numFmtId="167" fontId="8" fillId="0" borderId="17" xfId="1" applyNumberFormat="1" applyFont="1" applyFill="1" applyBorder="1" applyAlignment="1">
      <alignment horizontal="center"/>
    </xf>
    <xf numFmtId="164" fontId="8" fillId="0" borderId="19" xfId="2" applyNumberFormat="1" applyFont="1" applyFill="1" applyBorder="1" applyAlignment="1">
      <alignment horizontal="right"/>
    </xf>
    <xf numFmtId="164" fontId="6" fillId="0" borderId="3" xfId="2" applyNumberFormat="1" applyFont="1" applyFill="1" applyBorder="1"/>
    <xf numFmtId="169" fontId="14" fillId="0" borderId="6" xfId="2" applyNumberFormat="1" applyFont="1" applyFill="1" applyBorder="1"/>
    <xf numFmtId="49" fontId="15" fillId="0" borderId="0" xfId="2" applyNumberFormat="1" applyFont="1" applyFill="1"/>
    <xf numFmtId="0" fontId="15" fillId="0" borderId="6" xfId="2" applyFont="1" applyFill="1" applyBorder="1" applyAlignment="1">
      <alignment horizontal="left" wrapText="1" indent="1" shrinkToFit="1"/>
    </xf>
    <xf numFmtId="164" fontId="15" fillId="0" borderId="6" xfId="2" applyNumberFormat="1" applyFont="1" applyFill="1" applyBorder="1"/>
    <xf numFmtId="168" fontId="8" fillId="0" borderId="11" xfId="1" applyNumberFormat="1" applyFont="1" applyFill="1" applyBorder="1"/>
    <xf numFmtId="168" fontId="23" fillId="0" borderId="11" xfId="1" applyNumberFormat="1" applyFont="1" applyFill="1" applyBorder="1" applyAlignment="1">
      <alignment horizontal="center"/>
    </xf>
    <xf numFmtId="0" fontId="18" fillId="0" borderId="6" xfId="0" applyFont="1" applyFill="1" applyBorder="1" applyAlignment="1">
      <alignment horizontal="left" indent="1"/>
    </xf>
    <xf numFmtId="0" fontId="8" fillId="0" borderId="12" xfId="2" applyFont="1" applyFill="1" applyBorder="1" applyAlignment="1">
      <alignment wrapText="1"/>
    </xf>
    <xf numFmtId="164" fontId="8" fillId="0" borderId="12" xfId="2" applyNumberFormat="1" applyFont="1" applyFill="1" applyBorder="1"/>
    <xf numFmtId="0" fontId="8" fillId="0" borderId="16" xfId="2" applyFont="1" applyFill="1" applyBorder="1" applyAlignment="1"/>
    <xf numFmtId="0" fontId="34" fillId="0" borderId="11" xfId="0" applyFont="1" applyFill="1" applyBorder="1" applyAlignment="1">
      <alignment horizontal="left" indent="2"/>
    </xf>
    <xf numFmtId="168" fontId="6" fillId="0" borderId="11" xfId="1" applyNumberFormat="1" applyFont="1" applyFill="1" applyBorder="1" applyAlignment="1">
      <alignment horizontal="right"/>
    </xf>
    <xf numFmtId="0" fontId="37" fillId="0" borderId="11" xfId="0" applyFont="1" applyFill="1" applyBorder="1" applyAlignment="1">
      <alignment horizontal="left" indent="2"/>
    </xf>
    <xf numFmtId="164" fontId="10" fillId="0" borderId="6" xfId="2" applyNumberFormat="1" applyFont="1" applyFill="1" applyBorder="1"/>
    <xf numFmtId="167" fontId="18" fillId="0" borderId="11" xfId="1" applyNumberFormat="1" applyFont="1" applyFill="1" applyBorder="1" applyAlignment="1">
      <alignment horizontal="center"/>
    </xf>
    <xf numFmtId="0" fontId="18" fillId="0" borderId="7" xfId="0" applyFont="1" applyFill="1" applyBorder="1" applyAlignment="1">
      <alignment horizontal="left" indent="2"/>
    </xf>
    <xf numFmtId="164" fontId="18" fillId="0" borderId="6" xfId="2" applyNumberFormat="1" applyFont="1" applyFill="1" applyBorder="1"/>
    <xf numFmtId="166" fontId="18" fillId="0" borderId="6" xfId="2" applyNumberFormat="1" applyFont="1" applyFill="1" applyBorder="1"/>
    <xf numFmtId="0" fontId="10" fillId="0" borderId="6" xfId="2" applyFont="1" applyFill="1" applyBorder="1" applyAlignment="1">
      <alignment horizontal="left" wrapText="1" indent="1"/>
    </xf>
    <xf numFmtId="0" fontId="6" fillId="0" borderId="7" xfId="0" applyFont="1" applyFill="1" applyBorder="1" applyAlignment="1">
      <alignment horizontal="left" indent="2"/>
    </xf>
    <xf numFmtId="0" fontId="8" fillId="0" borderId="14" xfId="0" applyFont="1" applyFill="1" applyBorder="1" applyAlignment="1">
      <alignment horizontal="left"/>
    </xf>
    <xf numFmtId="164" fontId="6" fillId="0" borderId="7" xfId="2" applyNumberFormat="1" applyFont="1" applyFill="1" applyBorder="1"/>
    <xf numFmtId="0" fontId="6" fillId="0" borderId="8" xfId="2" applyFont="1" applyFill="1" applyBorder="1"/>
    <xf numFmtId="0" fontId="8" fillId="0" borderId="12" xfId="2" applyFont="1" applyFill="1" applyBorder="1"/>
    <xf numFmtId="164" fontId="8" fillId="0" borderId="12" xfId="2" applyNumberFormat="1" applyFont="1" applyFill="1" applyBorder="1" applyAlignment="1">
      <alignment horizontal="right"/>
    </xf>
    <xf numFmtId="49" fontId="12" fillId="0" borderId="0" xfId="2" applyNumberFormat="1" applyFont="1" applyFill="1" applyBorder="1"/>
    <xf numFmtId="0" fontId="12" fillId="0" borderId="0" xfId="2" applyFont="1" applyFill="1" applyBorder="1"/>
    <xf numFmtId="0" fontId="6" fillId="0" borderId="1" xfId="2" applyFont="1" applyFill="1" applyBorder="1"/>
    <xf numFmtId="164" fontId="6" fillId="0" borderId="1" xfId="2" applyNumberFormat="1" applyFont="1" applyFill="1" applyBorder="1"/>
    <xf numFmtId="169" fontId="21" fillId="0" borderId="11" xfId="2" applyNumberFormat="1" applyFont="1" applyFill="1" applyBorder="1" applyAlignment="1">
      <alignment horizontal="center"/>
    </xf>
    <xf numFmtId="0" fontId="36" fillId="0" borderId="6" xfId="0" applyFont="1" applyFill="1" applyBorder="1" applyAlignment="1">
      <alignment horizontal="left" wrapText="1" indent="2"/>
    </xf>
    <xf numFmtId="0" fontId="35" fillId="0" borderId="7" xfId="0" applyFont="1" applyFill="1" applyBorder="1" applyAlignment="1">
      <alignment horizontal="left" wrapText="1" indent="2"/>
    </xf>
    <xf numFmtId="164" fontId="8" fillId="0" borderId="3" xfId="2" applyNumberFormat="1" applyFont="1" applyFill="1" applyBorder="1"/>
    <xf numFmtId="0" fontId="8" fillId="0" borderId="6" xfId="2" applyFont="1" applyFill="1" applyBorder="1" applyAlignment="1">
      <alignment horizontal="left" wrapText="1"/>
    </xf>
    <xf numFmtId="0" fontId="8" fillId="0" borderId="11" xfId="2" applyFont="1" applyFill="1" applyBorder="1" applyAlignment="1">
      <alignment horizontal="left" wrapText="1" indent="3"/>
    </xf>
    <xf numFmtId="0" fontId="6" fillId="0" borderId="11" xfId="2" applyFont="1" applyFill="1" applyBorder="1" applyAlignment="1">
      <alignment horizontal="left" wrapText="1" indent="3"/>
    </xf>
    <xf numFmtId="0" fontId="37" fillId="0" borderId="6" xfId="0" applyFont="1" applyFill="1" applyBorder="1" applyAlignment="1">
      <alignment horizontal="left" wrapText="1" indent="2"/>
    </xf>
    <xf numFmtId="164" fontId="31" fillId="0" borderId="11" xfId="1" applyNumberFormat="1" applyFont="1" applyFill="1" applyBorder="1"/>
    <xf numFmtId="0" fontId="8" fillId="0" borderId="12" xfId="2" applyFont="1" applyFill="1" applyBorder="1" applyAlignment="1">
      <alignment horizontal="left"/>
    </xf>
    <xf numFmtId="2" fontId="8" fillId="0" borderId="0" xfId="2" applyNumberFormat="1" applyFont="1" applyFill="1"/>
    <xf numFmtId="164" fontId="28" fillId="0" borderId="11" xfId="1" applyNumberFormat="1" applyFont="1" applyFill="1" applyBorder="1" applyAlignment="1"/>
    <xf numFmtId="0" fontId="8" fillId="0" borderId="11" xfId="2" applyFont="1" applyFill="1" applyBorder="1" applyAlignment="1">
      <alignment horizontal="left"/>
    </xf>
    <xf numFmtId="0" fontId="8" fillId="0" borderId="12" xfId="2" applyFont="1" applyFill="1" applyBorder="1" applyAlignment="1">
      <alignment horizontal="left" wrapText="1"/>
    </xf>
    <xf numFmtId="164" fontId="7" fillId="0" borderId="11" xfId="1" applyNumberFormat="1" applyFont="1" applyFill="1" applyBorder="1"/>
    <xf numFmtId="0" fontId="6" fillId="0" borderId="7" xfId="2" applyFont="1" applyFill="1" applyBorder="1" applyAlignment="1">
      <alignment horizontal="left" wrapText="1" indent="1"/>
    </xf>
    <xf numFmtId="0" fontId="8" fillId="0" borderId="1" xfId="2" applyFont="1" applyFill="1" applyBorder="1" applyAlignment="1">
      <alignment horizontal="left" indent="2"/>
    </xf>
    <xf numFmtId="0" fontId="33" fillId="0" borderId="6" xfId="0" applyFont="1" applyFill="1" applyBorder="1" applyAlignment="1">
      <alignment horizontal="right" wrapText="1" indent="2"/>
    </xf>
    <xf numFmtId="0" fontId="6" fillId="0" borderId="1" xfId="2" applyFont="1" applyFill="1" applyBorder="1" applyAlignment="1">
      <alignment wrapText="1"/>
    </xf>
    <xf numFmtId="164" fontId="6" fillId="0" borderId="14" xfId="1" applyNumberFormat="1" applyFont="1" applyFill="1" applyBorder="1"/>
    <xf numFmtId="0" fontId="8" fillId="0" borderId="3" xfId="2" applyFont="1" applyFill="1" applyBorder="1"/>
    <xf numFmtId="0" fontId="14" fillId="0" borderId="6" xfId="2" applyFont="1" applyFill="1" applyBorder="1" applyAlignment="1">
      <alignment horizontal="left" wrapText="1" indent="2"/>
    </xf>
    <xf numFmtId="164" fontId="6" fillId="0" borderId="12" xfId="1" applyNumberFormat="1" applyFont="1" applyFill="1" applyBorder="1"/>
    <xf numFmtId="0" fontId="6" fillId="0" borderId="16" xfId="2" applyFont="1" applyFill="1" applyBorder="1"/>
    <xf numFmtId="0" fontId="13" fillId="0" borderId="7" xfId="2" applyFont="1" applyFill="1" applyBorder="1" applyAlignment="1">
      <alignment horizontal="left" wrapText="1" indent="1"/>
    </xf>
    <xf numFmtId="164" fontId="8" fillId="0" borderId="14" xfId="1" applyNumberFormat="1" applyFont="1" applyFill="1" applyBorder="1"/>
    <xf numFmtId="0" fontId="8" fillId="0" borderId="14" xfId="2" applyFont="1" applyFill="1" applyBorder="1" applyAlignment="1">
      <alignment horizontal="left" indent="2"/>
    </xf>
    <xf numFmtId="0" fontId="6" fillId="0" borderId="0" xfId="2" applyFont="1" applyFill="1"/>
    <xf numFmtId="0" fontId="6" fillId="0" borderId="0" xfId="2" applyFont="1" applyFill="1" applyAlignment="1">
      <alignment wrapText="1"/>
    </xf>
    <xf numFmtId="0" fontId="19" fillId="0" borderId="0" xfId="2" applyFont="1" applyFill="1" applyAlignment="1">
      <alignment horizontal="center" vertical="justify" wrapText="1"/>
    </xf>
    <xf numFmtId="0" fontId="19" fillId="0" borderId="25" xfId="2" applyFont="1" applyFill="1" applyBorder="1" applyAlignment="1">
      <alignment horizontal="center" vertical="justify" wrapText="1"/>
    </xf>
    <xf numFmtId="0" fontId="8" fillId="0" borderId="16" xfId="2" applyFont="1" applyFill="1" applyBorder="1" applyAlignment="1">
      <alignment wrapText="1"/>
    </xf>
    <xf numFmtId="0" fontId="8" fillId="0" borderId="16" xfId="2" applyFont="1" applyFill="1" applyBorder="1" applyAlignment="1">
      <alignment horizontal="right"/>
    </xf>
    <xf numFmtId="0" fontId="6" fillId="0" borderId="16" xfId="2" applyFont="1" applyFill="1" applyBorder="1" applyAlignment="1">
      <alignment horizontal="center"/>
    </xf>
    <xf numFmtId="0" fontId="14" fillId="0" borderId="15" xfId="2" applyFont="1" applyFill="1" applyBorder="1" applyAlignment="1">
      <alignment horizontal="center" wrapText="1"/>
    </xf>
    <xf numFmtId="0" fontId="8" fillId="0" borderId="6" xfId="2" applyFont="1" applyFill="1" applyBorder="1" applyAlignment="1">
      <alignment horizontal="right"/>
    </xf>
    <xf numFmtId="0" fontId="6" fillId="0" borderId="6" xfId="2" applyFont="1" applyFill="1" applyBorder="1" applyAlignment="1">
      <alignment horizontal="center"/>
    </xf>
    <xf numFmtId="168" fontId="6" fillId="0" borderId="6" xfId="1" applyNumberFormat="1" applyFont="1" applyFill="1" applyBorder="1"/>
    <xf numFmtId="169" fontId="6" fillId="0" borderId="6" xfId="2" applyNumberFormat="1" applyFont="1" applyFill="1" applyBorder="1"/>
    <xf numFmtId="0" fontId="8" fillId="0" borderId="6" xfId="2" applyFont="1" applyFill="1" applyBorder="1" applyAlignment="1">
      <alignment horizontal="left" wrapText="1" indent="1"/>
    </xf>
    <xf numFmtId="168" fontId="8" fillId="0" borderId="6" xfId="1" applyNumberFormat="1" applyFont="1" applyFill="1" applyBorder="1"/>
    <xf numFmtId="173" fontId="8" fillId="0" borderId="6" xfId="2" applyNumberFormat="1" applyFont="1" applyFill="1" applyBorder="1" applyAlignment="1">
      <alignment horizontal="center"/>
    </xf>
    <xf numFmtId="0" fontId="8" fillId="0" borderId="6" xfId="2" applyFont="1" applyFill="1" applyBorder="1" applyAlignment="1">
      <alignment horizontal="center"/>
    </xf>
    <xf numFmtId="168" fontId="6" fillId="0" borderId="0" xfId="2" applyNumberFormat="1" applyFont="1" applyFill="1" applyBorder="1"/>
    <xf numFmtId="168" fontId="8" fillId="0" borderId="0" xfId="2" applyNumberFormat="1" applyFont="1" applyFill="1"/>
    <xf numFmtId="164" fontId="21" fillId="0" borderId="0" xfId="2" applyNumberFormat="1" applyFont="1" applyFill="1"/>
    <xf numFmtId="0" fontId="32" fillId="0" borderId="6" xfId="0" applyFont="1" applyFill="1" applyBorder="1" applyAlignment="1">
      <alignment horizontal="left" indent="2"/>
    </xf>
    <xf numFmtId="0" fontId="38" fillId="0" borderId="6" xfId="0" applyFont="1" applyFill="1" applyBorder="1" applyAlignment="1">
      <alignment horizontal="left" wrapText="1" indent="2"/>
    </xf>
    <xf numFmtId="164" fontId="8" fillId="0" borderId="6" xfId="7" applyNumberFormat="1" applyFont="1" applyFill="1" applyBorder="1"/>
    <xf numFmtId="164" fontId="6" fillId="0" borderId="6" xfId="7" applyNumberFormat="1" applyFont="1" applyFill="1" applyBorder="1"/>
    <xf numFmtId="171" fontId="6" fillId="0" borderId="6" xfId="1" applyNumberFormat="1" applyFont="1" applyFill="1" applyBorder="1"/>
    <xf numFmtId="168" fontId="18" fillId="0" borderId="6" xfId="2" applyNumberFormat="1" applyFont="1" applyFill="1" applyBorder="1" applyAlignment="1">
      <alignment horizontal="center"/>
    </xf>
    <xf numFmtId="173" fontId="18" fillId="0" borderId="6" xfId="2" applyNumberFormat="1" applyFont="1" applyFill="1" applyBorder="1" applyAlignment="1">
      <alignment horizontal="center"/>
    </xf>
    <xf numFmtId="168" fontId="6" fillId="0" borderId="7" xfId="1" applyNumberFormat="1" applyFont="1" applyFill="1" applyBorder="1" applyAlignment="1">
      <alignment horizontal="center"/>
    </xf>
    <xf numFmtId="168" fontId="6" fillId="0" borderId="6" xfId="2" applyNumberFormat="1" applyFont="1" applyFill="1" applyBorder="1" applyAlignment="1">
      <alignment horizontal="center"/>
    </xf>
    <xf numFmtId="0" fontId="12" fillId="0" borderId="6" xfId="2" applyFont="1" applyFill="1" applyBorder="1" applyAlignment="1">
      <alignment horizontal="left" wrapText="1" indent="1"/>
    </xf>
    <xf numFmtId="164" fontId="6" fillId="0" borderId="7" xfId="7" applyNumberFormat="1" applyFont="1" applyFill="1" applyBorder="1"/>
    <xf numFmtId="168" fontId="18" fillId="0" borderId="7" xfId="1" applyNumberFormat="1" applyFont="1" applyFill="1" applyBorder="1" applyAlignment="1">
      <alignment horizontal="center"/>
    </xf>
    <xf numFmtId="168" fontId="8" fillId="0" borderId="7" xfId="1" applyNumberFormat="1" applyFont="1" applyFill="1" applyBorder="1" applyAlignment="1">
      <alignment horizontal="center"/>
    </xf>
    <xf numFmtId="173" fontId="8" fillId="0" borderId="11" xfId="2" applyNumberFormat="1" applyFont="1" applyFill="1" applyBorder="1" applyAlignment="1">
      <alignment horizontal="center"/>
    </xf>
    <xf numFmtId="168" fontId="8" fillId="0" borderId="11" xfId="1" applyNumberFormat="1" applyFont="1" applyFill="1" applyBorder="1" applyAlignment="1">
      <alignment horizontal="center"/>
    </xf>
    <xf numFmtId="168" fontId="10" fillId="0" borderId="11" xfId="1" applyNumberFormat="1" applyFont="1" applyFill="1" applyBorder="1" applyAlignment="1">
      <alignment horizontal="center"/>
    </xf>
    <xf numFmtId="0" fontId="3" fillId="0" borderId="18" xfId="2" applyFont="1" applyFill="1" applyBorder="1" applyAlignment="1">
      <alignment horizontal="left" vertical="top" wrapText="1" indent="2"/>
    </xf>
    <xf numFmtId="0" fontId="3" fillId="0" borderId="21" xfId="2" applyFont="1" applyFill="1" applyBorder="1" applyAlignment="1">
      <alignment horizontal="left" indent="2"/>
    </xf>
    <xf numFmtId="164" fontId="8" fillId="0" borderId="3" xfId="7" applyNumberFormat="1" applyFont="1" applyFill="1" applyBorder="1"/>
    <xf numFmtId="168" fontId="8" fillId="0" borderId="3" xfId="1" applyNumberFormat="1" applyFont="1" applyFill="1" applyBorder="1" applyAlignment="1">
      <alignment horizontal="center"/>
    </xf>
    <xf numFmtId="173" fontId="8" fillId="0" borderId="3" xfId="2" applyNumberFormat="1" applyFont="1" applyFill="1" applyBorder="1" applyAlignment="1">
      <alignment horizontal="center"/>
    </xf>
    <xf numFmtId="168" fontId="10" fillId="0" borderId="3" xfId="1" applyNumberFormat="1" applyFont="1" applyFill="1" applyBorder="1" applyAlignment="1">
      <alignment horizontal="center"/>
    </xf>
    <xf numFmtId="0" fontId="8" fillId="0" borderId="2" xfId="2" applyFont="1" applyFill="1" applyBorder="1" applyAlignment="1">
      <alignment horizontal="left"/>
    </xf>
    <xf numFmtId="168" fontId="8" fillId="0" borderId="2" xfId="1" applyNumberFormat="1" applyFont="1" applyFill="1" applyBorder="1"/>
    <xf numFmtId="0" fontId="6" fillId="0" borderId="13" xfId="2" applyFont="1" applyFill="1" applyBorder="1"/>
    <xf numFmtId="168" fontId="8" fillId="0" borderId="3" xfId="1" applyNumberFormat="1" applyFont="1" applyFill="1" applyBorder="1"/>
    <xf numFmtId="0" fontId="12" fillId="0" borderId="6" xfId="0" applyFont="1" applyFill="1" applyBorder="1" applyAlignment="1">
      <alignment horizontal="left"/>
    </xf>
    <xf numFmtId="165" fontId="8" fillId="0" borderId="0" xfId="1" applyFont="1" applyFill="1"/>
    <xf numFmtId="165" fontId="6" fillId="0" borderId="0" xfId="1" applyFont="1" applyFill="1"/>
    <xf numFmtId="164" fontId="6" fillId="0" borderId="0" xfId="2" applyNumberFormat="1" applyFont="1" applyFill="1"/>
    <xf numFmtId="0" fontId="8" fillId="0" borderId="6" xfId="2" applyFont="1" applyFill="1" applyBorder="1" applyAlignment="1">
      <alignment horizontal="right" wrapText="1" indent="3"/>
    </xf>
    <xf numFmtId="168" fontId="8" fillId="0" borderId="12" xfId="1" applyNumberFormat="1" applyFont="1" applyFill="1" applyBorder="1"/>
    <xf numFmtId="0" fontId="8" fillId="0" borderId="15" xfId="2" applyFont="1" applyFill="1" applyBorder="1"/>
    <xf numFmtId="0" fontId="14" fillId="0" borderId="0" xfId="2" applyFont="1" applyFill="1" applyAlignment="1">
      <alignment wrapText="1"/>
    </xf>
    <xf numFmtId="0" fontId="4" fillId="0" borderId="0" xfId="2" applyFont="1" applyFill="1"/>
    <xf numFmtId="0" fontId="14" fillId="0" borderId="24" xfId="2" applyFont="1" applyFill="1" applyBorder="1"/>
    <xf numFmtId="0" fontId="13" fillId="0" borderId="27" xfId="2" applyFont="1" applyFill="1" applyBorder="1" applyAlignment="1">
      <alignment horizontal="center" vertical="center" wrapText="1"/>
    </xf>
    <xf numFmtId="0" fontId="14" fillId="0" borderId="24" xfId="2" applyFont="1" applyFill="1" applyBorder="1" applyAlignment="1">
      <alignment horizontal="center" wrapText="1"/>
    </xf>
    <xf numFmtId="0" fontId="14" fillId="0" borderId="0" xfId="2" applyFont="1" applyFill="1" applyBorder="1" applyAlignment="1">
      <alignment horizontal="center" wrapText="1"/>
    </xf>
    <xf numFmtId="0" fontId="14" fillId="0" borderId="11" xfId="2" applyFont="1" applyFill="1" applyBorder="1" applyAlignment="1">
      <alignment horizontal="center"/>
    </xf>
    <xf numFmtId="0" fontId="16" fillId="0" borderId="6" xfId="2" applyFont="1" applyFill="1" applyBorder="1" applyAlignment="1">
      <alignment horizontal="left" indent="1"/>
    </xf>
    <xf numFmtId="0" fontId="14" fillId="0" borderId="6" xfId="2" applyFont="1" applyFill="1" applyBorder="1" applyAlignment="1">
      <alignment horizontal="center"/>
    </xf>
    <xf numFmtId="166" fontId="14" fillId="0" borderId="11" xfId="6" applyNumberFormat="1" applyFont="1" applyFill="1" applyBorder="1"/>
    <xf numFmtId="164" fontId="15" fillId="0" borderId="6" xfId="6" applyNumberFormat="1" applyFont="1" applyFill="1" applyBorder="1"/>
    <xf numFmtId="164" fontId="24" fillId="0" borderId="6" xfId="2" applyNumberFormat="1" applyFont="1" applyFill="1" applyBorder="1"/>
    <xf numFmtId="0" fontId="6" fillId="0" borderId="6" xfId="2" applyFont="1" applyFill="1" applyBorder="1" applyAlignment="1">
      <alignment horizontal="left" wrapText="1" indent="2"/>
    </xf>
    <xf numFmtId="164" fontId="15" fillId="0" borderId="7" xfId="6" applyNumberFormat="1" applyFont="1" applyFill="1" applyBorder="1"/>
    <xf numFmtId="166" fontId="25" fillId="0" borderId="6" xfId="6" applyNumberFormat="1" applyFont="1" applyFill="1" applyBorder="1"/>
    <xf numFmtId="0" fontId="14" fillId="0" borderId="7" xfId="2" applyFont="1" applyFill="1" applyBorder="1"/>
    <xf numFmtId="164" fontId="15" fillId="0" borderId="14" xfId="6" applyNumberFormat="1" applyFont="1" applyFill="1" applyBorder="1" applyAlignment="1">
      <alignment horizontal="center"/>
    </xf>
    <xf numFmtId="164" fontId="15" fillId="0" borderId="12" xfId="6" applyNumberFormat="1" applyFont="1" applyFill="1" applyBorder="1" applyAlignment="1">
      <alignment horizontal="center"/>
    </xf>
    <xf numFmtId="166" fontId="15" fillId="0" borderId="0" xfId="2" applyNumberFormat="1" applyFont="1" applyFill="1" applyBorder="1"/>
    <xf numFmtId="0" fontId="15" fillId="0" borderId="13" xfId="2" applyFont="1" applyFill="1" applyBorder="1"/>
    <xf numFmtId="0" fontId="19" fillId="0" borderId="3" xfId="2" applyFont="1" applyFill="1" applyBorder="1"/>
    <xf numFmtId="164" fontId="14" fillId="0" borderId="3" xfId="6" applyNumberFormat="1" applyFont="1" applyFill="1" applyBorder="1" applyAlignment="1">
      <alignment horizontal="center"/>
    </xf>
    <xf numFmtId="164" fontId="14" fillId="0" borderId="6" xfId="6" applyNumberFormat="1" applyFont="1" applyFill="1" applyBorder="1" applyAlignment="1">
      <alignment horizontal="center"/>
    </xf>
    <xf numFmtId="164" fontId="6" fillId="0" borderId="11" xfId="1" applyNumberFormat="1" applyFont="1" applyFill="1" applyBorder="1" applyAlignment="1">
      <alignment horizontal="center"/>
    </xf>
    <xf numFmtId="164" fontId="15" fillId="0" borderId="0" xfId="2" applyNumberFormat="1" applyFont="1" applyFill="1"/>
    <xf numFmtId="164" fontId="15" fillId="0" borderId="6" xfId="2" applyNumberFormat="1" applyFont="1" applyFill="1" applyBorder="1" applyAlignment="1">
      <alignment horizontal="right"/>
    </xf>
    <xf numFmtId="164" fontId="25" fillId="0" borderId="6" xfId="6" applyNumberFormat="1" applyFont="1" applyFill="1" applyBorder="1"/>
    <xf numFmtId="164" fontId="14" fillId="0" borderId="3" xfId="6" applyNumberFormat="1" applyFont="1" applyFill="1" applyBorder="1"/>
    <xf numFmtId="164" fontId="10" fillId="0" borderId="3" xfId="1" applyNumberFormat="1" applyFont="1" applyFill="1" applyBorder="1"/>
    <xf numFmtId="167" fontId="8" fillId="0" borderId="3" xfId="1" applyNumberFormat="1" applyFont="1" applyFill="1" applyBorder="1" applyAlignment="1">
      <alignment horizontal="center"/>
    </xf>
    <xf numFmtId="0" fontId="15" fillId="0" borderId="9" xfId="2" applyFont="1" applyFill="1" applyBorder="1" applyAlignment="1">
      <alignment horizontal="left"/>
    </xf>
    <xf numFmtId="164" fontId="15" fillId="0" borderId="9" xfId="6" applyNumberFormat="1" applyFont="1" applyFill="1" applyBorder="1" applyAlignment="1">
      <alignment horizontal="center"/>
    </xf>
    <xf numFmtId="172" fontId="14" fillId="0" borderId="3" xfId="6" applyNumberFormat="1" applyFont="1" applyFill="1" applyBorder="1"/>
    <xf numFmtId="0" fontId="19" fillId="0" borderId="6" xfId="2" applyFont="1" applyFill="1" applyBorder="1"/>
    <xf numFmtId="164" fontId="21" fillId="0" borderId="6" xfId="6" applyNumberFormat="1" applyFont="1" applyFill="1" applyBorder="1"/>
    <xf numFmtId="0" fontId="27" fillId="0" borderId="6" xfId="2" applyFont="1" applyFill="1" applyBorder="1" applyAlignment="1">
      <alignment horizontal="left" wrapText="1" indent="1"/>
    </xf>
    <xf numFmtId="166" fontId="21" fillId="0" borderId="6" xfId="6" applyNumberFormat="1" applyFont="1" applyFill="1" applyBorder="1" applyAlignment="1">
      <alignment horizontal="center"/>
    </xf>
    <xf numFmtId="166" fontId="21" fillId="0" borderId="11" xfId="6" applyNumberFormat="1" applyFont="1" applyFill="1" applyBorder="1" applyAlignment="1">
      <alignment horizontal="center"/>
    </xf>
    <xf numFmtId="164" fontId="24" fillId="0" borderId="6" xfId="6" applyNumberFormat="1" applyFont="1" applyFill="1" applyBorder="1" applyAlignment="1">
      <alignment horizontal="center"/>
    </xf>
    <xf numFmtId="164" fontId="24" fillId="0" borderId="11" xfId="6" applyNumberFormat="1" applyFont="1" applyFill="1" applyBorder="1" applyAlignment="1">
      <alignment horizontal="center"/>
    </xf>
    <xf numFmtId="164" fontId="14" fillId="0" borderId="7" xfId="6" applyNumberFormat="1" applyFont="1" applyFill="1" applyBorder="1"/>
    <xf numFmtId="167" fontId="18" fillId="0" borderId="11" xfId="1" applyNumberFormat="1" applyFont="1" applyFill="1" applyBorder="1"/>
    <xf numFmtId="172" fontId="15" fillId="0" borderId="12" xfId="6" applyNumberFormat="1" applyFont="1" applyFill="1" applyBorder="1"/>
    <xf numFmtId="166" fontId="14" fillId="0" borderId="6" xfId="6" applyNumberFormat="1" applyFont="1" applyFill="1" applyBorder="1" applyAlignment="1">
      <alignment horizontal="center"/>
    </xf>
    <xf numFmtId="166" fontId="14" fillId="0" borderId="6" xfId="2" applyNumberFormat="1" applyFont="1" applyFill="1" applyBorder="1"/>
    <xf numFmtId="169" fontId="17" fillId="0" borderId="6" xfId="2" applyNumberFormat="1" applyFont="1" applyFill="1" applyBorder="1" applyAlignment="1">
      <alignment horizontal="center"/>
    </xf>
    <xf numFmtId="0" fontId="33" fillId="0" borderId="6" xfId="2" applyFont="1" applyFill="1" applyBorder="1" applyAlignment="1">
      <alignment horizontal="left" indent="2"/>
    </xf>
    <xf numFmtId="0" fontId="33" fillId="0" borderId="6" xfId="2" applyFont="1" applyFill="1" applyBorder="1" applyAlignment="1">
      <alignment horizontal="left" wrapText="1" indent="2"/>
    </xf>
    <xf numFmtId="166" fontId="14" fillId="0" borderId="11" xfId="2" applyNumberFormat="1" applyFont="1" applyFill="1" applyBorder="1"/>
    <xf numFmtId="0" fontId="14" fillId="0" borderId="7" xfId="0" applyFont="1" applyFill="1" applyBorder="1" applyAlignment="1">
      <alignment horizontal="left" wrapText="1"/>
    </xf>
    <xf numFmtId="0" fontId="15" fillId="0" borderId="9" xfId="2" applyFont="1" applyFill="1" applyBorder="1"/>
    <xf numFmtId="172" fontId="15" fillId="0" borderId="3" xfId="6" applyNumberFormat="1" applyFont="1" applyFill="1" applyBorder="1" applyAlignment="1">
      <alignment horizontal="left"/>
    </xf>
    <xf numFmtId="174" fontId="15" fillId="0" borderId="0" xfId="2" applyNumberFormat="1" applyFont="1" applyFill="1"/>
    <xf numFmtId="4" fontId="15" fillId="0" borderId="0" xfId="2" applyNumberFormat="1" applyFont="1" applyFill="1"/>
    <xf numFmtId="0" fontId="14" fillId="0" borderId="6" xfId="2" applyFont="1" applyFill="1" applyBorder="1" applyAlignment="1">
      <alignment horizontal="left" wrapText="1" indent="1"/>
    </xf>
    <xf numFmtId="164" fontId="15" fillId="0" borderId="9" xfId="2" applyNumberFormat="1" applyFont="1" applyFill="1" applyBorder="1"/>
    <xf numFmtId="166" fontId="25" fillId="0" borderId="11" xfId="6" applyNumberFormat="1" applyFont="1" applyFill="1" applyBorder="1"/>
    <xf numFmtId="0" fontId="25" fillId="0" borderId="7" xfId="2" applyFont="1" applyFill="1" applyBorder="1" applyAlignment="1">
      <alignment horizontal="left" indent="2"/>
    </xf>
    <xf numFmtId="0" fontId="15" fillId="0" borderId="12" xfId="2" applyFont="1" applyFill="1" applyBorder="1" applyAlignment="1">
      <alignment horizontal="left"/>
    </xf>
    <xf numFmtId="0" fontId="19" fillId="0" borderId="16" xfId="2" applyFont="1" applyFill="1" applyBorder="1"/>
    <xf numFmtId="164" fontId="15" fillId="0" borderId="16" xfId="6" applyNumberFormat="1" applyFont="1" applyFill="1" applyBorder="1"/>
    <xf numFmtId="0" fontId="14" fillId="0" borderId="6" xfId="0" applyFont="1" applyFill="1" applyBorder="1" applyAlignment="1">
      <alignment horizontal="left" vertical="justify" indent="2"/>
    </xf>
    <xf numFmtId="165" fontId="15" fillId="0" borderId="0" xfId="1" applyFont="1" applyFill="1"/>
    <xf numFmtId="0" fontId="15" fillId="0" borderId="14" xfId="2" applyFont="1" applyFill="1" applyBorder="1"/>
    <xf numFmtId="164" fontId="15" fillId="0" borderId="14" xfId="6" applyNumberFormat="1" applyFont="1" applyFill="1" applyBorder="1"/>
    <xf numFmtId="164" fontId="35" fillId="0" borderId="6" xfId="1" applyNumberFormat="1" applyFont="1" applyFill="1" applyBorder="1"/>
    <xf numFmtId="0" fontId="35" fillId="0" borderId="6" xfId="0" applyFont="1" applyFill="1" applyBorder="1" applyAlignment="1">
      <alignment horizontal="left" vertical="top" wrapText="1" indent="2"/>
    </xf>
    <xf numFmtId="0" fontId="18" fillId="0" borderId="3" xfId="2" applyFont="1" applyFill="1" applyBorder="1" applyAlignment="1">
      <alignment horizontal="left" indent="1"/>
    </xf>
    <xf numFmtId="164" fontId="10" fillId="0" borderId="6" xfId="2" applyNumberFormat="1" applyFont="1" applyFill="1" applyBorder="1" applyAlignment="1">
      <alignment horizontal="right"/>
    </xf>
    <xf numFmtId="0" fontId="14" fillId="0" borderId="6" xfId="0" applyFont="1" applyFill="1" applyBorder="1" applyAlignment="1">
      <alignment horizontal="left" wrapText="1" indent="2"/>
    </xf>
    <xf numFmtId="0" fontId="14" fillId="0" borderId="6" xfId="0" applyFont="1" applyFill="1" applyBorder="1" applyAlignment="1">
      <alignment horizontal="left" vertical="justify" wrapText="1" indent="2"/>
    </xf>
    <xf numFmtId="0" fontId="14" fillId="0" borderId="8" xfId="0" applyFont="1" applyFill="1" applyBorder="1" applyAlignment="1">
      <alignment horizontal="left" wrapText="1" indent="2"/>
    </xf>
    <xf numFmtId="164" fontId="6" fillId="0" borderId="8" xfId="2" applyNumberFormat="1" applyFont="1" applyFill="1" applyBorder="1" applyAlignment="1">
      <alignment horizontal="right"/>
    </xf>
    <xf numFmtId="168" fontId="6" fillId="0" borderId="8" xfId="1" applyNumberFormat="1" applyFont="1" applyFill="1" applyBorder="1"/>
    <xf numFmtId="0" fontId="15" fillId="0" borderId="3" xfId="2" applyFont="1" applyFill="1" applyBorder="1"/>
    <xf numFmtId="164" fontId="15" fillId="0" borderId="3" xfId="6" applyNumberFormat="1" applyFont="1" applyFill="1" applyBorder="1"/>
    <xf numFmtId="164" fontId="14" fillId="0" borderId="6" xfId="2" applyNumberFormat="1" applyFont="1" applyFill="1" applyBorder="1" applyAlignment="1">
      <alignment horizontal="right"/>
    </xf>
    <xf numFmtId="164" fontId="14" fillId="0" borderId="7" xfId="2" applyNumberFormat="1" applyFont="1" applyFill="1" applyBorder="1" applyAlignment="1">
      <alignment horizontal="right"/>
    </xf>
    <xf numFmtId="0" fontId="15" fillId="0" borderId="1" xfId="2" applyFont="1" applyFill="1" applyBorder="1" applyAlignment="1">
      <alignment horizontal="left"/>
    </xf>
    <xf numFmtId="164" fontId="15" fillId="0" borderId="1" xfId="6" applyNumberFormat="1" applyFont="1" applyFill="1" applyBorder="1"/>
    <xf numFmtId="0" fontId="14" fillId="0" borderId="13" xfId="2" applyFont="1" applyFill="1" applyBorder="1"/>
    <xf numFmtId="0" fontId="19" fillId="0" borderId="6" xfId="2" applyFont="1" applyFill="1" applyBorder="1" applyAlignment="1">
      <alignment horizontal="left" indent="1"/>
    </xf>
    <xf numFmtId="0" fontId="15" fillId="0" borderId="3" xfId="2" applyFont="1" applyFill="1" applyBorder="1" applyAlignment="1">
      <alignment horizontal="left"/>
    </xf>
    <xf numFmtId="164" fontId="15" fillId="0" borderId="9" xfId="6" applyNumberFormat="1" applyFont="1" applyFill="1" applyBorder="1"/>
    <xf numFmtId="171" fontId="18" fillId="0" borderId="6" xfId="1" applyNumberFormat="1" applyFont="1" applyFill="1" applyBorder="1"/>
    <xf numFmtId="0" fontId="18" fillId="0" borderId="6" xfId="2" applyFont="1" applyFill="1" applyBorder="1" applyAlignment="1">
      <alignment horizontal="center"/>
    </xf>
    <xf numFmtId="168" fontId="18" fillId="0" borderId="11" xfId="2" applyNumberFormat="1" applyFont="1" applyFill="1" applyBorder="1" applyAlignment="1">
      <alignment horizontal="center"/>
    </xf>
    <xf numFmtId="0" fontId="18" fillId="0" borderId="11" xfId="2" applyFont="1" applyFill="1" applyBorder="1" applyAlignment="1">
      <alignment horizontal="center"/>
    </xf>
    <xf numFmtId="168" fontId="6" fillId="0" borderId="11" xfId="2" applyNumberFormat="1" applyFont="1" applyFill="1" applyBorder="1" applyAlignment="1">
      <alignment horizontal="center"/>
    </xf>
    <xf numFmtId="0" fontId="6" fillId="0" borderId="11" xfId="2" applyFont="1" applyFill="1" applyBorder="1" applyAlignment="1">
      <alignment horizontal="center"/>
    </xf>
    <xf numFmtId="0" fontId="15" fillId="0" borderId="12" xfId="2" applyFont="1" applyFill="1" applyBorder="1"/>
    <xf numFmtId="164" fontId="15" fillId="0" borderId="12" xfId="6" applyNumberFormat="1" applyFont="1" applyFill="1" applyBorder="1"/>
    <xf numFmtId="0" fontId="15" fillId="0" borderId="1" xfId="2" applyFont="1" applyFill="1" applyBorder="1"/>
    <xf numFmtId="166" fontId="15" fillId="0" borderId="6" xfId="6" applyNumberFormat="1" applyFont="1" applyFill="1" applyBorder="1"/>
    <xf numFmtId="164" fontId="6" fillId="0" borderId="3" xfId="1" applyNumberFormat="1" applyFont="1" applyFill="1" applyBorder="1"/>
    <xf numFmtId="0" fontId="19" fillId="0" borderId="3" xfId="2" applyFont="1" applyFill="1" applyBorder="1" applyAlignment="1">
      <alignment horizontal="left"/>
    </xf>
    <xf numFmtId="164" fontId="15" fillId="0" borderId="3" xfId="2" applyNumberFormat="1" applyFont="1" applyFill="1" applyBorder="1"/>
    <xf numFmtId="3" fontId="14" fillId="0" borderId="3" xfId="1" applyNumberFormat="1" applyFont="1" applyFill="1" applyBorder="1"/>
    <xf numFmtId="168" fontId="14" fillId="0" borderId="3" xfId="1" applyNumberFormat="1" applyFont="1" applyFill="1" applyBorder="1"/>
    <xf numFmtId="3" fontId="23" fillId="0" borderId="6" xfId="2" applyNumberFormat="1" applyFont="1" applyFill="1" applyBorder="1"/>
    <xf numFmtId="168" fontId="17" fillId="0" borderId="6" xfId="1" applyNumberFormat="1" applyFont="1" applyFill="1" applyBorder="1" applyAlignment="1">
      <alignment horizontal="center"/>
    </xf>
    <xf numFmtId="0" fontId="15" fillId="0" borderId="2" xfId="2" applyFont="1" applyFill="1" applyBorder="1" applyAlignment="1">
      <alignment horizontal="left"/>
    </xf>
    <xf numFmtId="164" fontId="17" fillId="0" borderId="2" xfId="2" applyNumberFormat="1" applyFont="1" applyFill="1" applyBorder="1"/>
    <xf numFmtId="3" fontId="14" fillId="0" borderId="2" xfId="1" applyNumberFormat="1" applyFont="1" applyFill="1" applyBorder="1" applyAlignment="1">
      <alignment horizontal="center"/>
    </xf>
    <xf numFmtId="168" fontId="14" fillId="0" borderId="2" xfId="1" applyNumberFormat="1" applyFont="1" applyFill="1" applyBorder="1" applyAlignment="1">
      <alignment horizontal="center"/>
    </xf>
    <xf numFmtId="0" fontId="19" fillId="0" borderId="23" xfId="2" applyFont="1" applyFill="1" applyBorder="1" applyAlignment="1">
      <alignment horizontal="left" vertical="top" wrapText="1"/>
    </xf>
    <xf numFmtId="0" fontId="19" fillId="0" borderId="22" xfId="2" applyFont="1" applyFill="1" applyBorder="1" applyAlignment="1">
      <alignment horizontal="left" vertical="top" wrapText="1"/>
    </xf>
    <xf numFmtId="164" fontId="17" fillId="0" borderId="6" xfId="6" applyNumberFormat="1" applyFont="1" applyFill="1" applyBorder="1" applyAlignment="1">
      <alignment horizontal="center"/>
    </xf>
  </cellXfs>
  <cellStyles count="42">
    <cellStyle name="Excel Built-in Normal" xfId="12"/>
    <cellStyle name="Обычный" xfId="0" builtinId="0"/>
    <cellStyle name="Обычный 2" xfId="4"/>
    <cellStyle name="Обычный 2 2" xfId="13"/>
    <cellStyle name="Обычный 2 3" xfId="14"/>
    <cellStyle name="Обычный 2_Fin край 2012" xfId="15"/>
    <cellStyle name="Обычный 3" xfId="16"/>
    <cellStyle name="Обычный 3 2" xfId="17"/>
    <cellStyle name="Обычный 3 2 2" xfId="18"/>
    <cellStyle name="Обычный 3 2 3" xfId="19"/>
    <cellStyle name="Обычный 3 3" xfId="20"/>
    <cellStyle name="Обычный 3 3 2" xfId="21"/>
    <cellStyle name="Обычный 3 4" xfId="22"/>
    <cellStyle name="Обычный 3 5" xfId="23"/>
    <cellStyle name="Обычный 3 6" xfId="24"/>
    <cellStyle name="Обычный 3 6 2" xfId="25"/>
    <cellStyle name="Обычный 3 7" xfId="26"/>
    <cellStyle name="Обычный 3 8" xfId="27"/>
    <cellStyle name="Обычный 4" xfId="28"/>
    <cellStyle name="Обычный 4 2" xfId="29"/>
    <cellStyle name="Обычный 5" xfId="30"/>
    <cellStyle name="Обычный 6" xfId="31"/>
    <cellStyle name="Обычный 7" xfId="32"/>
    <cellStyle name="Обычный Лена" xfId="9"/>
    <cellStyle name="Обычный_Таблицы Мун.заказ Стационар" xfId="2"/>
    <cellStyle name="Примечание 2" xfId="33"/>
    <cellStyle name="Процентный 2" xfId="10"/>
    <cellStyle name="Финансовый" xfId="1" builtinId="3"/>
    <cellStyle name="Финансовый [0]_Таблицы Мун.заказ Стационар" xfId="3"/>
    <cellStyle name="Финансовый [0]_Таблицы Мун.заказ Стационар 2" xfId="6"/>
    <cellStyle name="Финансовый [0]_Таблицы Мун.заказ Стационар 3" xfId="7"/>
    <cellStyle name="Финансовый [0]_Таблицы Мун.заказ Стационар 7" xfId="8"/>
    <cellStyle name="Финансовый 10" xfId="11"/>
    <cellStyle name="Финансовый 2" xfId="5"/>
    <cellStyle name="Финансовый 2 2" xfId="34"/>
    <cellStyle name="Финансовый 2 3" xfId="35"/>
    <cellStyle name="Финансовый 3" xfId="36"/>
    <cellStyle name="Финансовый 3 2" xfId="37"/>
    <cellStyle name="Финансовый 3 2 2" xfId="38"/>
    <cellStyle name="Финансовый 3 3" xfId="39"/>
    <cellStyle name="Финансовый 3 4" xfId="40"/>
    <cellStyle name="Финансовый 4" xfId="41"/>
  </cellStyles>
  <dxfs count="0"/>
  <tableStyles count="0" defaultTableStyle="TableStyleMedium9" defaultPivotStyle="PivotStyleLight16"/>
  <colors>
    <mruColors>
      <color rgb="FFFFCC00"/>
      <color rgb="FFFF66FF"/>
      <color rgb="FF00CCFF"/>
      <color rgb="FFFF9933"/>
      <color rgb="FF99FF33"/>
      <color rgb="FFCC66FF"/>
      <color rgb="FFFF9999"/>
      <color rgb="FF99FF66"/>
      <color rgb="FFCCFF66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1187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1187"/>
  <sheetViews>
    <sheetView tabSelected="1" zoomScale="80" zoomScaleNormal="80" zoomScaleSheetLayoutView="70" workbookViewId="0">
      <pane xSplit="2" ySplit="10" topLeftCell="C11" activePane="bottomRight" state="frozen"/>
      <selection activeCell="D705" sqref="D705"/>
      <selection pane="topRight" activeCell="D705" sqref="D705"/>
      <selection pane="bottomLeft" activeCell="D705" sqref="D705"/>
      <selection pane="bottomRight" activeCell="F496" sqref="F496"/>
    </sheetView>
  </sheetViews>
  <sheetFormatPr defaultColWidth="9.140625" defaultRowHeight="15" x14ac:dyDescent="0.25"/>
  <cols>
    <col min="1" max="1" width="3" style="43" hidden="1" customWidth="1"/>
    <col min="2" max="2" width="55.42578125" style="247" customWidth="1"/>
    <col min="3" max="3" width="11.140625" style="247" customWidth="1"/>
    <col min="4" max="4" width="13.85546875" style="247" customWidth="1"/>
    <col min="5" max="5" width="13.5703125" style="43" customWidth="1"/>
    <col min="6" max="6" width="13" style="43" bestFit="1" customWidth="1"/>
    <col min="7" max="7" width="12.140625" style="43" customWidth="1"/>
    <col min="8" max="8" width="13" style="68" customWidth="1"/>
    <col min="9" max="16384" width="9.140625" style="43"/>
  </cols>
  <sheetData>
    <row r="1" spans="1:9" s="123" customFormat="1" ht="3.75" customHeight="1" x14ac:dyDescent="0.25">
      <c r="B1" s="124"/>
      <c r="C1" s="125"/>
      <c r="D1" s="125"/>
      <c r="F1" s="126"/>
      <c r="H1" s="127"/>
    </row>
    <row r="2" spans="1:9" s="123" customFormat="1" ht="15.75" customHeight="1" x14ac:dyDescent="0.25">
      <c r="B2" s="124"/>
      <c r="C2" s="125"/>
      <c r="D2" s="125"/>
      <c r="E2" s="128" t="s">
        <v>236</v>
      </c>
      <c r="F2" s="128"/>
      <c r="G2" s="128"/>
      <c r="H2" s="127"/>
    </row>
    <row r="3" spans="1:9" s="123" customFormat="1" ht="30.75" customHeight="1" x14ac:dyDescent="0.25">
      <c r="B3" s="124"/>
      <c r="C3" s="125"/>
      <c r="D3" s="125"/>
      <c r="E3" s="129" t="s">
        <v>235</v>
      </c>
      <c r="F3" s="129"/>
      <c r="G3" s="129"/>
      <c r="H3" s="127"/>
    </row>
    <row r="4" spans="1:9" s="123" customFormat="1" ht="4.5" hidden="1" customHeight="1" x14ac:dyDescent="0.25">
      <c r="B4" s="124"/>
      <c r="C4" s="125"/>
      <c r="D4" s="125"/>
      <c r="F4" s="126"/>
      <c r="H4" s="127"/>
    </row>
    <row r="5" spans="1:9" s="123" customFormat="1" ht="14.25" customHeight="1" x14ac:dyDescent="0.25">
      <c r="B5" s="130" t="s">
        <v>218</v>
      </c>
      <c r="C5" s="131"/>
      <c r="D5" s="131"/>
      <c r="E5" s="131"/>
      <c r="F5" s="131"/>
      <c r="G5" s="131"/>
      <c r="H5" s="127"/>
    </row>
    <row r="6" spans="1:9" ht="15.75" customHeight="1" thickBot="1" x14ac:dyDescent="0.3">
      <c r="B6" s="132"/>
      <c r="C6" s="132"/>
      <c r="D6" s="132"/>
      <c r="E6" s="132"/>
      <c r="F6" s="132"/>
      <c r="G6" s="132"/>
    </row>
    <row r="7" spans="1:9" ht="34.5" customHeight="1" x14ac:dyDescent="0.3">
      <c r="B7" s="133" t="s">
        <v>134</v>
      </c>
      <c r="C7" s="134" t="s">
        <v>1</v>
      </c>
      <c r="D7" s="135" t="s">
        <v>190</v>
      </c>
      <c r="E7" s="136" t="s">
        <v>0</v>
      </c>
      <c r="F7" s="134" t="s">
        <v>2</v>
      </c>
      <c r="G7" s="137" t="s">
        <v>148</v>
      </c>
    </row>
    <row r="8" spans="1:9" ht="15.75" customHeight="1" x14ac:dyDescent="0.3">
      <c r="B8" s="138"/>
      <c r="C8" s="139"/>
      <c r="D8" s="140"/>
      <c r="E8" s="141"/>
      <c r="F8" s="139"/>
      <c r="G8" s="142"/>
    </row>
    <row r="9" spans="1:9" ht="24" customHeight="1" thickBot="1" x14ac:dyDescent="0.3">
      <c r="B9" s="143" t="s">
        <v>3</v>
      </c>
      <c r="C9" s="144"/>
      <c r="D9" s="145"/>
      <c r="E9" s="146"/>
      <c r="F9" s="144"/>
      <c r="G9" s="147"/>
      <c r="H9" s="148"/>
      <c r="I9" s="149"/>
    </row>
    <row r="10" spans="1:9" s="5" customFormat="1" ht="15.75" thickBot="1" x14ac:dyDescent="0.3">
      <c r="B10" s="150">
        <v>1</v>
      </c>
      <c r="C10" s="151">
        <v>2</v>
      </c>
      <c r="D10" s="151">
        <v>3</v>
      </c>
      <c r="E10" s="152">
        <v>4</v>
      </c>
      <c r="F10" s="152">
        <v>5</v>
      </c>
      <c r="G10" s="152">
        <v>6</v>
      </c>
      <c r="H10" s="153"/>
    </row>
    <row r="11" spans="1:9" s="44" customFormat="1" hidden="1" x14ac:dyDescent="0.25">
      <c r="A11" s="44">
        <v>1</v>
      </c>
      <c r="B11" s="154"/>
      <c r="C11" s="155"/>
      <c r="D11" s="155"/>
      <c r="E11" s="156"/>
      <c r="F11" s="156"/>
      <c r="G11" s="156"/>
      <c r="H11" s="67"/>
    </row>
    <row r="12" spans="1:9" s="44" customFormat="1" hidden="1" x14ac:dyDescent="0.25">
      <c r="A12" s="44">
        <v>1</v>
      </c>
      <c r="B12" s="157" t="s">
        <v>136</v>
      </c>
      <c r="C12" s="1"/>
      <c r="D12" s="115"/>
      <c r="E12" s="2"/>
      <c r="F12" s="2"/>
      <c r="G12" s="2"/>
      <c r="H12" s="67"/>
    </row>
    <row r="13" spans="1:9" s="44" customFormat="1" hidden="1" x14ac:dyDescent="0.25">
      <c r="A13" s="44">
        <v>1</v>
      </c>
      <c r="B13" s="45" t="s">
        <v>4</v>
      </c>
      <c r="C13" s="1"/>
      <c r="D13" s="115"/>
      <c r="E13" s="2"/>
      <c r="F13" s="2"/>
      <c r="G13" s="2"/>
      <c r="H13" s="67"/>
    </row>
    <row r="14" spans="1:9" s="44" customFormat="1" hidden="1" x14ac:dyDescent="0.25">
      <c r="A14" s="44">
        <v>1</v>
      </c>
      <c r="B14" s="39" t="s">
        <v>8</v>
      </c>
      <c r="C14" s="1">
        <v>340</v>
      </c>
      <c r="D14" s="2">
        <v>3140</v>
      </c>
      <c r="E14" s="40">
        <v>6.8</v>
      </c>
      <c r="F14" s="2">
        <f>ROUND(G14/C14,0)</f>
        <v>63</v>
      </c>
      <c r="G14" s="2">
        <f>ROUND(D14*E14,0)</f>
        <v>21352</v>
      </c>
      <c r="H14" s="67"/>
    </row>
    <row r="15" spans="1:9" s="44" customFormat="1" hidden="1" x14ac:dyDescent="0.25">
      <c r="A15" s="44">
        <v>1</v>
      </c>
      <c r="B15" s="158" t="s">
        <v>79</v>
      </c>
      <c r="C15" s="1">
        <v>340</v>
      </c>
      <c r="D15" s="2">
        <v>1506</v>
      </c>
      <c r="E15" s="40">
        <v>6.7</v>
      </c>
      <c r="F15" s="2">
        <f>ROUND(G15/C15,0)</f>
        <v>30</v>
      </c>
      <c r="G15" s="2">
        <f>ROUND(D15*E15,0)</f>
        <v>10090</v>
      </c>
      <c r="H15" s="67"/>
    </row>
    <row r="16" spans="1:9" hidden="1" x14ac:dyDescent="0.25">
      <c r="A16" s="44">
        <v>1</v>
      </c>
      <c r="B16" s="35" t="s">
        <v>5</v>
      </c>
      <c r="C16" s="11"/>
      <c r="D16" s="8">
        <f>SUM(D14:D15)</f>
        <v>4646</v>
      </c>
      <c r="E16" s="7">
        <f>G16/D16</f>
        <v>6.7675419715884635</v>
      </c>
      <c r="F16" s="8">
        <f>SUM(F14:F15)</f>
        <v>93</v>
      </c>
      <c r="G16" s="8">
        <f>SUM(G14:G15)</f>
        <v>31442</v>
      </c>
    </row>
    <row r="17" spans="1:7" hidden="1" x14ac:dyDescent="0.25">
      <c r="A17" s="44">
        <v>1</v>
      </c>
      <c r="B17" s="10" t="s">
        <v>6</v>
      </c>
      <c r="C17" s="159"/>
      <c r="D17" s="160"/>
      <c r="E17" s="161"/>
      <c r="F17" s="57"/>
      <c r="G17" s="160"/>
    </row>
    <row r="18" spans="1:7" hidden="1" x14ac:dyDescent="0.25">
      <c r="A18" s="44">
        <v>1</v>
      </c>
      <c r="B18" s="12" t="s">
        <v>233</v>
      </c>
      <c r="C18" s="159"/>
      <c r="D18" s="160"/>
      <c r="E18" s="161"/>
      <c r="F18" s="57"/>
      <c r="G18" s="160"/>
    </row>
    <row r="19" spans="1:7" hidden="1" x14ac:dyDescent="0.25">
      <c r="A19" s="44">
        <v>1</v>
      </c>
      <c r="B19" s="13" t="s">
        <v>87</v>
      </c>
      <c r="C19" s="159"/>
      <c r="D19" s="160"/>
      <c r="E19" s="161"/>
      <c r="F19" s="57"/>
      <c r="G19" s="160"/>
    </row>
    <row r="20" spans="1:7" ht="45" hidden="1" x14ac:dyDescent="0.25">
      <c r="A20" s="44">
        <v>1</v>
      </c>
      <c r="B20" s="13" t="s">
        <v>232</v>
      </c>
      <c r="C20" s="159"/>
      <c r="D20" s="162">
        <v>6000</v>
      </c>
      <c r="E20" s="161"/>
      <c r="F20" s="57"/>
      <c r="G20" s="160"/>
    </row>
    <row r="21" spans="1:7" hidden="1" x14ac:dyDescent="0.25">
      <c r="A21" s="44">
        <v>1</v>
      </c>
      <c r="B21" s="163" t="s">
        <v>111</v>
      </c>
      <c r="C21" s="159"/>
      <c r="D21" s="164">
        <f>D20</f>
        <v>6000</v>
      </c>
      <c r="E21" s="161"/>
      <c r="F21" s="57"/>
      <c r="G21" s="160"/>
    </row>
    <row r="22" spans="1:7" hidden="1" x14ac:dyDescent="0.25">
      <c r="A22" s="44">
        <v>1</v>
      </c>
      <c r="B22" s="19" t="s">
        <v>7</v>
      </c>
      <c r="C22" s="165"/>
      <c r="D22" s="166"/>
      <c r="E22" s="166"/>
      <c r="F22" s="166"/>
      <c r="G22" s="166"/>
    </row>
    <row r="23" spans="1:7" hidden="1" x14ac:dyDescent="0.25">
      <c r="A23" s="44">
        <v>1</v>
      </c>
      <c r="B23" s="24" t="s">
        <v>106</v>
      </c>
      <c r="C23" s="165"/>
      <c r="D23" s="166"/>
      <c r="E23" s="166"/>
      <c r="F23" s="166"/>
      <c r="G23" s="166"/>
    </row>
    <row r="24" spans="1:7" hidden="1" x14ac:dyDescent="0.25">
      <c r="A24" s="44">
        <v>1</v>
      </c>
      <c r="B24" s="167" t="s">
        <v>8</v>
      </c>
      <c r="C24" s="165">
        <v>300</v>
      </c>
      <c r="D24" s="166">
        <v>710</v>
      </c>
      <c r="E24" s="168">
        <v>7</v>
      </c>
      <c r="F24" s="166">
        <f>ROUND(G24/C24,0)</f>
        <v>17</v>
      </c>
      <c r="G24" s="2">
        <f>ROUND(D24*E24,0)</f>
        <v>4970</v>
      </c>
    </row>
    <row r="25" spans="1:7" hidden="1" x14ac:dyDescent="0.25">
      <c r="A25" s="44">
        <v>1</v>
      </c>
      <c r="B25" s="167" t="s">
        <v>79</v>
      </c>
      <c r="C25" s="165">
        <v>300</v>
      </c>
      <c r="D25" s="166">
        <v>460</v>
      </c>
      <c r="E25" s="168">
        <v>7</v>
      </c>
      <c r="F25" s="166">
        <f>ROUND(G25/C25,0)</f>
        <v>11</v>
      </c>
      <c r="G25" s="2">
        <f>ROUND(D25*E25,0)</f>
        <v>3220</v>
      </c>
    </row>
    <row r="26" spans="1:7" hidden="1" x14ac:dyDescent="0.25">
      <c r="A26" s="44">
        <v>1</v>
      </c>
      <c r="B26" s="169" t="s">
        <v>9</v>
      </c>
      <c r="C26" s="165"/>
      <c r="D26" s="170">
        <f>D24+D25</f>
        <v>1170</v>
      </c>
      <c r="E26" s="7">
        <f t="shared" ref="E26:E27" si="0">G26/D26</f>
        <v>7</v>
      </c>
      <c r="F26" s="170">
        <f>F24+F25</f>
        <v>28</v>
      </c>
      <c r="G26" s="170">
        <f>G24+G25</f>
        <v>8190</v>
      </c>
    </row>
    <row r="27" spans="1:7" ht="16.5" hidden="1" customHeight="1" x14ac:dyDescent="0.25">
      <c r="A27" s="44">
        <v>1</v>
      </c>
      <c r="B27" s="171" t="s">
        <v>86</v>
      </c>
      <c r="C27" s="172"/>
      <c r="D27" s="170">
        <f>D26</f>
        <v>1170</v>
      </c>
      <c r="E27" s="7">
        <f t="shared" si="0"/>
        <v>7</v>
      </c>
      <c r="F27" s="170">
        <f t="shared" ref="F27:G27" si="1">F26</f>
        <v>28</v>
      </c>
      <c r="G27" s="170">
        <f t="shared" si="1"/>
        <v>8190</v>
      </c>
    </row>
    <row r="28" spans="1:7" ht="15.75" hidden="1" thickBot="1" x14ac:dyDescent="0.3">
      <c r="A28" s="44">
        <v>1</v>
      </c>
      <c r="B28" s="110" t="s">
        <v>10</v>
      </c>
      <c r="C28" s="112"/>
      <c r="D28" s="173"/>
      <c r="E28" s="173"/>
      <c r="F28" s="173"/>
      <c r="G28" s="173"/>
    </row>
    <row r="29" spans="1:7" ht="13.5" hidden="1" customHeight="1" x14ac:dyDescent="0.25">
      <c r="A29" s="44">
        <v>1</v>
      </c>
      <c r="B29" s="174"/>
      <c r="C29" s="175"/>
      <c r="D29" s="76"/>
      <c r="E29" s="76"/>
      <c r="F29" s="76"/>
      <c r="G29" s="76"/>
    </row>
    <row r="30" spans="1:7" ht="32.25" hidden="1" customHeight="1" x14ac:dyDescent="0.25">
      <c r="A30" s="44">
        <v>1</v>
      </c>
      <c r="B30" s="41" t="s">
        <v>73</v>
      </c>
      <c r="C30" s="1"/>
      <c r="D30" s="2"/>
      <c r="E30" s="2"/>
      <c r="F30" s="2"/>
      <c r="G30" s="2"/>
    </row>
    <row r="31" spans="1:7" hidden="1" x14ac:dyDescent="0.25">
      <c r="A31" s="44">
        <v>1</v>
      </c>
      <c r="B31" s="45" t="s">
        <v>4</v>
      </c>
      <c r="C31" s="1"/>
      <c r="D31" s="2"/>
      <c r="E31" s="2"/>
      <c r="F31" s="2"/>
      <c r="G31" s="2"/>
    </row>
    <row r="32" spans="1:7" hidden="1" x14ac:dyDescent="0.25">
      <c r="A32" s="44">
        <v>1</v>
      </c>
      <c r="B32" s="39" t="s">
        <v>21</v>
      </c>
      <c r="C32" s="1">
        <v>340</v>
      </c>
      <c r="D32" s="2">
        <v>1700</v>
      </c>
      <c r="E32" s="40">
        <v>11</v>
      </c>
      <c r="F32" s="2">
        <f t="shared" ref="F32:F40" si="2">ROUND(G32/C32,0)</f>
        <v>55</v>
      </c>
      <c r="G32" s="2">
        <f t="shared" ref="G32:G40" si="3">ROUND(D32*E32,0)</f>
        <v>18700</v>
      </c>
    </row>
    <row r="33" spans="1:9" hidden="1" x14ac:dyDescent="0.25">
      <c r="A33" s="44">
        <v>1</v>
      </c>
      <c r="B33" s="39" t="s">
        <v>11</v>
      </c>
      <c r="C33" s="1">
        <v>340</v>
      </c>
      <c r="D33" s="2">
        <v>1600</v>
      </c>
      <c r="E33" s="40">
        <v>9.1</v>
      </c>
      <c r="F33" s="2">
        <f t="shared" si="2"/>
        <v>43</v>
      </c>
      <c r="G33" s="2">
        <f t="shared" si="3"/>
        <v>14560</v>
      </c>
    </row>
    <row r="34" spans="1:9" hidden="1" x14ac:dyDescent="0.25">
      <c r="A34" s="44">
        <v>1</v>
      </c>
      <c r="B34" s="39" t="s">
        <v>27</v>
      </c>
      <c r="C34" s="1">
        <v>270</v>
      </c>
      <c r="D34" s="2">
        <v>1960</v>
      </c>
      <c r="E34" s="40">
        <v>7.5</v>
      </c>
      <c r="F34" s="2">
        <f t="shared" si="2"/>
        <v>54</v>
      </c>
      <c r="G34" s="2">
        <f t="shared" si="3"/>
        <v>14700</v>
      </c>
    </row>
    <row r="35" spans="1:9" hidden="1" x14ac:dyDescent="0.25">
      <c r="A35" s="44">
        <v>1</v>
      </c>
      <c r="B35" s="39" t="s">
        <v>12</v>
      </c>
      <c r="C35" s="1">
        <v>340</v>
      </c>
      <c r="D35" s="2">
        <v>1938</v>
      </c>
      <c r="E35" s="40">
        <v>10</v>
      </c>
      <c r="F35" s="2">
        <f t="shared" si="2"/>
        <v>57</v>
      </c>
      <c r="G35" s="2">
        <f t="shared" si="3"/>
        <v>19380</v>
      </c>
    </row>
    <row r="36" spans="1:9" hidden="1" x14ac:dyDescent="0.25">
      <c r="A36" s="44">
        <v>1</v>
      </c>
      <c r="B36" s="39" t="s">
        <v>23</v>
      </c>
      <c r="C36" s="1">
        <v>340</v>
      </c>
      <c r="D36" s="2">
        <v>2406</v>
      </c>
      <c r="E36" s="40">
        <v>6.5</v>
      </c>
      <c r="F36" s="2">
        <f t="shared" si="2"/>
        <v>46</v>
      </c>
      <c r="G36" s="2">
        <f t="shared" si="3"/>
        <v>15639</v>
      </c>
    </row>
    <row r="37" spans="1:9" hidden="1" x14ac:dyDescent="0.25">
      <c r="A37" s="44">
        <v>1</v>
      </c>
      <c r="B37" s="39" t="s">
        <v>77</v>
      </c>
      <c r="C37" s="1">
        <v>340</v>
      </c>
      <c r="D37" s="2">
        <v>2680</v>
      </c>
      <c r="E37" s="40">
        <v>10</v>
      </c>
      <c r="F37" s="2">
        <f t="shared" si="2"/>
        <v>79</v>
      </c>
      <c r="G37" s="2">
        <f t="shared" si="3"/>
        <v>26800</v>
      </c>
    </row>
    <row r="38" spans="1:9" hidden="1" x14ac:dyDescent="0.25">
      <c r="A38" s="44">
        <v>1</v>
      </c>
      <c r="B38" s="39" t="s">
        <v>13</v>
      </c>
      <c r="C38" s="1">
        <v>340</v>
      </c>
      <c r="D38" s="2">
        <v>1030</v>
      </c>
      <c r="E38" s="40">
        <v>10.6</v>
      </c>
      <c r="F38" s="2">
        <f t="shared" si="2"/>
        <v>32</v>
      </c>
      <c r="G38" s="2">
        <f t="shared" si="3"/>
        <v>10918</v>
      </c>
    </row>
    <row r="39" spans="1:9" hidden="1" x14ac:dyDescent="0.25">
      <c r="A39" s="44">
        <v>1</v>
      </c>
      <c r="B39" s="39" t="s">
        <v>14</v>
      </c>
      <c r="C39" s="1">
        <v>340</v>
      </c>
      <c r="D39" s="2">
        <v>730</v>
      </c>
      <c r="E39" s="40">
        <v>12.8</v>
      </c>
      <c r="F39" s="2">
        <f t="shared" si="2"/>
        <v>27</v>
      </c>
      <c r="G39" s="2">
        <f t="shared" si="3"/>
        <v>9344</v>
      </c>
    </row>
    <row r="40" spans="1:9" hidden="1" x14ac:dyDescent="0.25">
      <c r="A40" s="44">
        <v>1</v>
      </c>
      <c r="B40" s="39" t="s">
        <v>15</v>
      </c>
      <c r="C40" s="1">
        <v>340</v>
      </c>
      <c r="D40" s="2">
        <v>920</v>
      </c>
      <c r="E40" s="40">
        <v>5</v>
      </c>
      <c r="F40" s="2">
        <f t="shared" si="2"/>
        <v>14</v>
      </c>
      <c r="G40" s="2">
        <f t="shared" si="3"/>
        <v>4600</v>
      </c>
    </row>
    <row r="41" spans="1:9" hidden="1" x14ac:dyDescent="0.25">
      <c r="A41" s="44">
        <v>1</v>
      </c>
      <c r="B41" s="35" t="s">
        <v>5</v>
      </c>
      <c r="C41" s="1"/>
      <c r="D41" s="8">
        <f>SUM(D32:D40)</f>
        <v>14964</v>
      </c>
      <c r="E41" s="7">
        <f>G41/D41</f>
        <v>8.9976610531943333</v>
      </c>
      <c r="F41" s="8">
        <f>SUM(F32:F40)</f>
        <v>407</v>
      </c>
      <c r="G41" s="176">
        <f>SUM(G32:G40)</f>
        <v>134641</v>
      </c>
      <c r="I41" s="177"/>
    </row>
    <row r="42" spans="1:9" s="27" customFormat="1" ht="18.75" hidden="1" customHeight="1" x14ac:dyDescent="0.25">
      <c r="A42" s="44">
        <v>1</v>
      </c>
      <c r="B42" s="10" t="s">
        <v>149</v>
      </c>
      <c r="C42" s="10"/>
      <c r="D42" s="46"/>
      <c r="E42" s="26"/>
      <c r="F42" s="26"/>
      <c r="G42" s="26"/>
      <c r="H42" s="82"/>
    </row>
    <row r="43" spans="1:9" s="27" customFormat="1" hidden="1" x14ac:dyDescent="0.25">
      <c r="A43" s="44">
        <v>1</v>
      </c>
      <c r="B43" s="12" t="s">
        <v>233</v>
      </c>
      <c r="C43" s="28"/>
      <c r="D43" s="26">
        <f>SUM(D44,D45,D46,D47)</f>
        <v>60245</v>
      </c>
      <c r="E43" s="26"/>
      <c r="F43" s="26"/>
      <c r="G43" s="26"/>
      <c r="H43" s="82"/>
    </row>
    <row r="44" spans="1:9" s="27" customFormat="1" hidden="1" x14ac:dyDescent="0.25">
      <c r="A44" s="44">
        <v>1</v>
      </c>
      <c r="B44" s="29" t="s">
        <v>150</v>
      </c>
      <c r="C44" s="28"/>
      <c r="D44" s="26"/>
      <c r="E44" s="26"/>
      <c r="F44" s="26"/>
      <c r="G44" s="26"/>
      <c r="H44" s="82"/>
    </row>
    <row r="45" spans="1:9" s="27" customFormat="1" ht="34.5" hidden="1" customHeight="1" x14ac:dyDescent="0.25">
      <c r="A45" s="44">
        <v>1</v>
      </c>
      <c r="B45" s="29" t="s">
        <v>151</v>
      </c>
      <c r="C45" s="28"/>
      <c r="D45" s="2">
        <v>20000</v>
      </c>
      <c r="E45" s="26"/>
      <c r="F45" s="26"/>
      <c r="G45" s="26"/>
      <c r="H45" s="82"/>
    </row>
    <row r="46" spans="1:9" s="27" customFormat="1" ht="30" hidden="1" x14ac:dyDescent="0.25">
      <c r="A46" s="44">
        <v>1</v>
      </c>
      <c r="B46" s="29" t="s">
        <v>152</v>
      </c>
      <c r="C46" s="28"/>
      <c r="D46" s="2"/>
      <c r="E46" s="26"/>
      <c r="F46" s="26"/>
      <c r="G46" s="26"/>
      <c r="H46" s="82"/>
    </row>
    <row r="47" spans="1:9" s="27" customFormat="1" hidden="1" x14ac:dyDescent="0.25">
      <c r="A47" s="44">
        <v>1</v>
      </c>
      <c r="B47" s="12" t="s">
        <v>153</v>
      </c>
      <c r="C47" s="28"/>
      <c r="D47" s="2">
        <v>40245</v>
      </c>
      <c r="E47" s="26"/>
      <c r="F47" s="26"/>
      <c r="G47" s="26"/>
      <c r="H47" s="82"/>
    </row>
    <row r="48" spans="1:9" s="27" customFormat="1" ht="30" hidden="1" x14ac:dyDescent="0.25">
      <c r="A48" s="44">
        <v>1</v>
      </c>
      <c r="B48" s="12" t="s">
        <v>212</v>
      </c>
      <c r="C48" s="28"/>
      <c r="D48" s="6">
        <v>7379</v>
      </c>
      <c r="E48" s="26"/>
      <c r="F48" s="26"/>
      <c r="G48" s="26"/>
      <c r="H48" s="82"/>
    </row>
    <row r="49" spans="1:8" hidden="1" x14ac:dyDescent="0.25">
      <c r="A49" s="44">
        <v>1</v>
      </c>
      <c r="B49" s="13" t="s">
        <v>87</v>
      </c>
      <c r="C49" s="11"/>
      <c r="D49" s="6">
        <v>61900</v>
      </c>
      <c r="E49" s="2"/>
      <c r="F49" s="2"/>
      <c r="G49" s="2"/>
    </row>
    <row r="50" spans="1:8" s="27" customFormat="1" hidden="1" x14ac:dyDescent="0.25">
      <c r="A50" s="44">
        <v>1</v>
      </c>
      <c r="B50" s="25" t="s">
        <v>110</v>
      </c>
      <c r="C50" s="83"/>
      <c r="D50" s="2"/>
      <c r="E50" s="26"/>
      <c r="F50" s="26"/>
      <c r="G50" s="26"/>
      <c r="H50" s="82"/>
    </row>
    <row r="51" spans="1:8" s="27" customFormat="1" ht="15.75" hidden="1" customHeight="1" x14ac:dyDescent="0.25">
      <c r="A51" s="44">
        <v>1</v>
      </c>
      <c r="B51" s="30" t="s">
        <v>154</v>
      </c>
      <c r="C51" s="31"/>
      <c r="D51" s="28">
        <f>D43+ROUND(D49*3.2,0)</f>
        <v>258325</v>
      </c>
      <c r="E51" s="32"/>
      <c r="F51" s="32"/>
      <c r="G51" s="37"/>
      <c r="H51" s="82"/>
    </row>
    <row r="52" spans="1:8" s="27" customFormat="1" ht="15.75" hidden="1" customHeight="1" x14ac:dyDescent="0.25">
      <c r="A52" s="44">
        <v>1</v>
      </c>
      <c r="B52" s="10" t="s">
        <v>113</v>
      </c>
      <c r="C52" s="11"/>
      <c r="D52" s="2"/>
      <c r="E52" s="32"/>
      <c r="F52" s="32"/>
      <c r="G52" s="37"/>
      <c r="H52" s="82"/>
    </row>
    <row r="53" spans="1:8" s="27" customFormat="1" hidden="1" x14ac:dyDescent="0.25">
      <c r="A53" s="44">
        <v>1</v>
      </c>
      <c r="B53" s="12" t="s">
        <v>233</v>
      </c>
      <c r="C53" s="11"/>
      <c r="D53" s="2">
        <f>SUM(D54,D55,D62,D68,D69,D70)</f>
        <v>25711.8</v>
      </c>
      <c r="E53" s="32"/>
      <c r="F53" s="32"/>
      <c r="G53" s="37"/>
      <c r="H53" s="82"/>
    </row>
    <row r="54" spans="1:8" s="27" customFormat="1" ht="15.75" hidden="1" customHeight="1" x14ac:dyDescent="0.25">
      <c r="A54" s="44">
        <v>1</v>
      </c>
      <c r="B54" s="12" t="s">
        <v>150</v>
      </c>
      <c r="C54" s="11"/>
      <c r="D54" s="2"/>
      <c r="E54" s="32"/>
      <c r="F54" s="32"/>
      <c r="G54" s="37"/>
      <c r="H54" s="82"/>
    </row>
    <row r="55" spans="1:8" s="27" customFormat="1" ht="36.75" hidden="1" customHeight="1" x14ac:dyDescent="0.25">
      <c r="A55" s="44">
        <v>1</v>
      </c>
      <c r="B55" s="29" t="s">
        <v>155</v>
      </c>
      <c r="C55" s="11"/>
      <c r="D55" s="2">
        <f>D56+D57+D58+D60</f>
        <v>20911.8</v>
      </c>
      <c r="E55" s="32"/>
      <c r="F55" s="32"/>
      <c r="G55" s="37"/>
      <c r="H55" s="82"/>
    </row>
    <row r="56" spans="1:8" s="27" customFormat="1" ht="27" hidden="1" customHeight="1" x14ac:dyDescent="0.25">
      <c r="A56" s="44">
        <v>1</v>
      </c>
      <c r="B56" s="33" t="s">
        <v>156</v>
      </c>
      <c r="C56" s="11"/>
      <c r="D56" s="26">
        <v>16086</v>
      </c>
      <c r="E56" s="32"/>
      <c r="F56" s="32"/>
      <c r="G56" s="37"/>
      <c r="H56" s="82"/>
    </row>
    <row r="57" spans="1:8" s="27" customFormat="1" ht="18.75" hidden="1" customHeight="1" x14ac:dyDescent="0.25">
      <c r="A57" s="44">
        <v>1</v>
      </c>
      <c r="B57" s="33" t="s">
        <v>157</v>
      </c>
      <c r="C57" s="11"/>
      <c r="D57" s="26">
        <v>4825.8</v>
      </c>
      <c r="E57" s="32"/>
      <c r="F57" s="32"/>
      <c r="G57" s="37"/>
      <c r="H57" s="82"/>
    </row>
    <row r="58" spans="1:8" s="27" customFormat="1" ht="30.75" hidden="1" customHeight="1" x14ac:dyDescent="0.25">
      <c r="A58" s="44">
        <v>1</v>
      </c>
      <c r="B58" s="33" t="s">
        <v>158</v>
      </c>
      <c r="C58" s="11"/>
      <c r="D58" s="26"/>
      <c r="E58" s="32"/>
      <c r="F58" s="32"/>
      <c r="G58" s="37"/>
      <c r="H58" s="82"/>
    </row>
    <row r="59" spans="1:8" s="27" customFormat="1" hidden="1" x14ac:dyDescent="0.25">
      <c r="A59" s="44">
        <v>1</v>
      </c>
      <c r="B59" s="33" t="s">
        <v>159</v>
      </c>
      <c r="C59" s="11"/>
      <c r="D59" s="26"/>
      <c r="E59" s="32"/>
      <c r="F59" s="32"/>
      <c r="G59" s="37"/>
      <c r="H59" s="82"/>
    </row>
    <row r="60" spans="1:8" s="27" customFormat="1" ht="30" hidden="1" x14ac:dyDescent="0.25">
      <c r="A60" s="44">
        <v>1</v>
      </c>
      <c r="B60" s="33" t="s">
        <v>160</v>
      </c>
      <c r="C60" s="11"/>
      <c r="D60" s="26"/>
      <c r="E60" s="32"/>
      <c r="F60" s="32"/>
      <c r="G60" s="37"/>
      <c r="H60" s="82"/>
    </row>
    <row r="61" spans="1:8" s="27" customFormat="1" hidden="1" x14ac:dyDescent="0.25">
      <c r="A61" s="44">
        <v>1</v>
      </c>
      <c r="B61" s="33" t="s">
        <v>159</v>
      </c>
      <c r="C61" s="11"/>
      <c r="D61" s="48"/>
      <c r="E61" s="32"/>
      <c r="F61" s="32"/>
      <c r="G61" s="37"/>
      <c r="H61" s="82"/>
    </row>
    <row r="62" spans="1:8" s="27" customFormat="1" ht="30" hidden="1" customHeight="1" x14ac:dyDescent="0.25">
      <c r="A62" s="44">
        <v>1</v>
      </c>
      <c r="B62" s="29" t="s">
        <v>161</v>
      </c>
      <c r="C62" s="11"/>
      <c r="D62" s="2">
        <f>SUM(D63,D64,D66)</f>
        <v>2000</v>
      </c>
      <c r="E62" s="32"/>
      <c r="F62" s="32"/>
      <c r="G62" s="37"/>
      <c r="H62" s="82"/>
    </row>
    <row r="63" spans="1:8" s="27" customFormat="1" ht="30" hidden="1" x14ac:dyDescent="0.25">
      <c r="A63" s="44">
        <v>1</v>
      </c>
      <c r="B63" s="33" t="s">
        <v>162</v>
      </c>
      <c r="C63" s="11"/>
      <c r="D63" s="2">
        <v>2000</v>
      </c>
      <c r="E63" s="32"/>
      <c r="F63" s="32"/>
      <c r="G63" s="37"/>
      <c r="H63" s="82"/>
    </row>
    <row r="64" spans="1:8" s="27" customFormat="1" ht="45" hidden="1" x14ac:dyDescent="0.25">
      <c r="A64" s="44">
        <v>1</v>
      </c>
      <c r="B64" s="33" t="s">
        <v>163</v>
      </c>
      <c r="C64" s="11"/>
      <c r="D64" s="23"/>
      <c r="E64" s="32"/>
      <c r="F64" s="32"/>
      <c r="G64" s="37"/>
      <c r="H64" s="82"/>
    </row>
    <row r="65" spans="1:10" s="27" customFormat="1" hidden="1" x14ac:dyDescent="0.25">
      <c r="A65" s="44">
        <v>1</v>
      </c>
      <c r="B65" s="33" t="s">
        <v>159</v>
      </c>
      <c r="C65" s="11"/>
      <c r="D65" s="23"/>
      <c r="E65" s="32"/>
      <c r="F65" s="32"/>
      <c r="G65" s="37"/>
      <c r="H65" s="82"/>
    </row>
    <row r="66" spans="1:10" s="27" customFormat="1" ht="45" hidden="1" x14ac:dyDescent="0.25">
      <c r="A66" s="44">
        <v>1</v>
      </c>
      <c r="B66" s="33" t="s">
        <v>164</v>
      </c>
      <c r="C66" s="11"/>
      <c r="D66" s="23"/>
      <c r="E66" s="32"/>
      <c r="F66" s="32"/>
      <c r="G66" s="37"/>
      <c r="H66" s="82"/>
    </row>
    <row r="67" spans="1:10" s="27" customFormat="1" hidden="1" x14ac:dyDescent="0.25">
      <c r="A67" s="44">
        <v>1</v>
      </c>
      <c r="B67" s="33" t="s">
        <v>159</v>
      </c>
      <c r="C67" s="11"/>
      <c r="D67" s="23"/>
      <c r="E67" s="32"/>
      <c r="F67" s="32"/>
      <c r="G67" s="37"/>
      <c r="H67" s="82"/>
    </row>
    <row r="68" spans="1:10" s="27" customFormat="1" ht="31.5" hidden="1" customHeight="1" x14ac:dyDescent="0.25">
      <c r="A68" s="44">
        <v>1</v>
      </c>
      <c r="B68" s="29" t="s">
        <v>165</v>
      </c>
      <c r="C68" s="11"/>
      <c r="D68" s="2"/>
      <c r="E68" s="32"/>
      <c r="F68" s="32"/>
      <c r="G68" s="37"/>
      <c r="H68" s="82"/>
    </row>
    <row r="69" spans="1:10" s="27" customFormat="1" ht="15.75" hidden="1" customHeight="1" x14ac:dyDescent="0.25">
      <c r="A69" s="44">
        <v>1</v>
      </c>
      <c r="B69" s="29" t="s">
        <v>166</v>
      </c>
      <c r="C69" s="11"/>
      <c r="D69" s="2"/>
      <c r="E69" s="32"/>
      <c r="F69" s="32"/>
      <c r="G69" s="37"/>
      <c r="H69" s="82"/>
    </row>
    <row r="70" spans="1:10" s="27" customFormat="1" ht="15.75" hidden="1" customHeight="1" x14ac:dyDescent="0.25">
      <c r="A70" s="44">
        <v>1</v>
      </c>
      <c r="B70" s="12" t="s">
        <v>167</v>
      </c>
      <c r="C70" s="11"/>
      <c r="D70" s="2">
        <v>2800</v>
      </c>
      <c r="E70" s="32"/>
      <c r="F70" s="32"/>
      <c r="G70" s="37"/>
      <c r="H70" s="82"/>
    </row>
    <row r="71" spans="1:10" s="27" customFormat="1" hidden="1" x14ac:dyDescent="0.25">
      <c r="A71" s="44">
        <v>1</v>
      </c>
      <c r="B71" s="13" t="s">
        <v>87</v>
      </c>
      <c r="C71" s="28"/>
      <c r="D71" s="26">
        <v>100</v>
      </c>
      <c r="E71" s="32"/>
      <c r="F71" s="32"/>
      <c r="G71" s="37"/>
      <c r="H71" s="82"/>
    </row>
    <row r="72" spans="1:10" s="27" customFormat="1" hidden="1" x14ac:dyDescent="0.25">
      <c r="A72" s="44">
        <v>1</v>
      </c>
      <c r="B72" s="25" t="s">
        <v>110</v>
      </c>
      <c r="C72" s="28"/>
      <c r="D72" s="48"/>
      <c r="E72" s="32"/>
      <c r="F72" s="32"/>
      <c r="G72" s="37"/>
      <c r="H72" s="82"/>
    </row>
    <row r="73" spans="1:10" ht="30" hidden="1" x14ac:dyDescent="0.25">
      <c r="A73" s="44">
        <v>1</v>
      </c>
      <c r="B73" s="13" t="s">
        <v>88</v>
      </c>
      <c r="C73" s="11"/>
      <c r="D73" s="2">
        <v>19920</v>
      </c>
      <c r="E73" s="2"/>
      <c r="F73" s="2"/>
      <c r="G73" s="2"/>
    </row>
    <row r="74" spans="1:10" hidden="1" x14ac:dyDescent="0.25">
      <c r="A74" s="44">
        <v>1</v>
      </c>
      <c r="B74" s="13" t="s">
        <v>168</v>
      </c>
      <c r="C74" s="11"/>
      <c r="D74" s="2">
        <v>13424</v>
      </c>
      <c r="E74" s="2"/>
      <c r="F74" s="2"/>
      <c r="G74" s="2"/>
    </row>
    <row r="75" spans="1:10" ht="45" hidden="1" x14ac:dyDescent="0.25">
      <c r="A75" s="44">
        <v>1</v>
      </c>
      <c r="B75" s="13" t="s">
        <v>219</v>
      </c>
      <c r="C75" s="11"/>
      <c r="D75" s="2">
        <v>9580</v>
      </c>
      <c r="E75" s="2"/>
      <c r="F75" s="2"/>
      <c r="G75" s="2"/>
    </row>
    <row r="76" spans="1:10" hidden="1" x14ac:dyDescent="0.25">
      <c r="A76" s="44">
        <v>1</v>
      </c>
      <c r="B76" s="35" t="s">
        <v>112</v>
      </c>
      <c r="C76" s="11"/>
      <c r="D76" s="8">
        <f>D53+ROUND(D71*3.2,0)+D73+D75</f>
        <v>55531.8</v>
      </c>
      <c r="E76" s="2"/>
      <c r="F76" s="2"/>
      <c r="G76" s="2"/>
    </row>
    <row r="77" spans="1:10" ht="19.5" hidden="1" customHeight="1" x14ac:dyDescent="0.25">
      <c r="A77" s="44">
        <v>1</v>
      </c>
      <c r="B77" s="36" t="s">
        <v>111</v>
      </c>
      <c r="C77" s="11"/>
      <c r="D77" s="8">
        <f>SUM(D51,D76)</f>
        <v>313856.8</v>
      </c>
      <c r="E77" s="2"/>
      <c r="F77" s="2"/>
      <c r="G77" s="2"/>
      <c r="I77" s="178"/>
      <c r="J77" s="178"/>
    </row>
    <row r="78" spans="1:10" hidden="1" x14ac:dyDescent="0.25">
      <c r="A78" s="44">
        <v>1</v>
      </c>
      <c r="B78" s="179" t="s">
        <v>89</v>
      </c>
      <c r="C78" s="11"/>
      <c r="D78" s="57">
        <f>SUM(D79:D84)</f>
        <v>5240</v>
      </c>
      <c r="E78" s="2"/>
      <c r="F78" s="2"/>
      <c r="G78" s="2"/>
    </row>
    <row r="79" spans="1:10" hidden="1" x14ac:dyDescent="0.25">
      <c r="A79" s="44">
        <v>1</v>
      </c>
      <c r="B79" s="180" t="s">
        <v>19</v>
      </c>
      <c r="C79" s="11"/>
      <c r="D79" s="2">
        <v>1100</v>
      </c>
      <c r="E79" s="2"/>
      <c r="F79" s="2"/>
      <c r="G79" s="2"/>
    </row>
    <row r="80" spans="1:10" ht="30" hidden="1" x14ac:dyDescent="0.25">
      <c r="A80" s="44">
        <v>1</v>
      </c>
      <c r="B80" s="181" t="s">
        <v>184</v>
      </c>
      <c r="C80" s="11"/>
      <c r="D80" s="2">
        <v>500</v>
      </c>
      <c r="E80" s="2"/>
      <c r="F80" s="2"/>
      <c r="G80" s="2"/>
    </row>
    <row r="81" spans="1:7" hidden="1" x14ac:dyDescent="0.25">
      <c r="A81" s="44"/>
      <c r="B81" s="181" t="s">
        <v>33</v>
      </c>
      <c r="C81" s="11"/>
      <c r="D81" s="2">
        <v>2390</v>
      </c>
      <c r="E81" s="2"/>
      <c r="F81" s="2"/>
      <c r="G81" s="2"/>
    </row>
    <row r="82" spans="1:7" ht="30" hidden="1" x14ac:dyDescent="0.25">
      <c r="A82" s="44"/>
      <c r="B82" s="181" t="s">
        <v>180</v>
      </c>
      <c r="C82" s="11"/>
      <c r="D82" s="2">
        <v>500</v>
      </c>
      <c r="E82" s="2"/>
      <c r="F82" s="2"/>
      <c r="G82" s="2"/>
    </row>
    <row r="83" spans="1:7" hidden="1" x14ac:dyDescent="0.25">
      <c r="A83" s="44">
        <v>1</v>
      </c>
      <c r="B83" s="181" t="s">
        <v>220</v>
      </c>
      <c r="C83" s="11"/>
      <c r="D83" s="2">
        <v>250</v>
      </c>
      <c r="E83" s="2"/>
      <c r="F83" s="2"/>
      <c r="G83" s="2"/>
    </row>
    <row r="84" spans="1:7" hidden="1" x14ac:dyDescent="0.25">
      <c r="A84" s="44">
        <v>1</v>
      </c>
      <c r="B84" s="181" t="s">
        <v>170</v>
      </c>
      <c r="C84" s="11"/>
      <c r="D84" s="2">
        <v>500</v>
      </c>
      <c r="E84" s="2"/>
      <c r="F84" s="2"/>
      <c r="G84" s="2"/>
    </row>
    <row r="85" spans="1:7" hidden="1" x14ac:dyDescent="0.25">
      <c r="A85" s="44">
        <v>1</v>
      </c>
      <c r="B85" s="19" t="s">
        <v>7</v>
      </c>
      <c r="C85" s="1"/>
      <c r="D85" s="2"/>
      <c r="E85" s="2"/>
      <c r="F85" s="2"/>
      <c r="G85" s="2"/>
    </row>
    <row r="86" spans="1:7" hidden="1" x14ac:dyDescent="0.25">
      <c r="A86" s="44">
        <v>1</v>
      </c>
      <c r="B86" s="24" t="s">
        <v>106</v>
      </c>
      <c r="C86" s="1"/>
      <c r="D86" s="2"/>
      <c r="E86" s="2"/>
      <c r="F86" s="2"/>
      <c r="G86" s="2"/>
    </row>
    <row r="87" spans="1:7" hidden="1" x14ac:dyDescent="0.25">
      <c r="A87" s="44">
        <v>1</v>
      </c>
      <c r="B87" s="39" t="s">
        <v>14</v>
      </c>
      <c r="C87" s="1">
        <v>300</v>
      </c>
      <c r="D87" s="182">
        <v>31</v>
      </c>
      <c r="E87" s="40">
        <v>9.8000000000000007</v>
      </c>
      <c r="F87" s="2">
        <f t="shared" ref="F87:F94" si="4">ROUND(G87/C87,0)</f>
        <v>1</v>
      </c>
      <c r="G87" s="2">
        <f t="shared" ref="G87:G94" si="5">ROUND(D87*E87,0)</f>
        <v>304</v>
      </c>
    </row>
    <row r="88" spans="1:7" hidden="1" x14ac:dyDescent="0.25">
      <c r="A88" s="44">
        <v>1</v>
      </c>
      <c r="B88" s="39" t="s">
        <v>12</v>
      </c>
      <c r="C88" s="1">
        <v>300</v>
      </c>
      <c r="D88" s="182">
        <v>50</v>
      </c>
      <c r="E88" s="40">
        <v>9</v>
      </c>
      <c r="F88" s="2">
        <f t="shared" si="4"/>
        <v>2</v>
      </c>
      <c r="G88" s="2">
        <f t="shared" si="5"/>
        <v>450</v>
      </c>
    </row>
    <row r="89" spans="1:7" hidden="1" x14ac:dyDescent="0.25">
      <c r="A89" s="44">
        <v>1</v>
      </c>
      <c r="B89" s="39" t="s">
        <v>77</v>
      </c>
      <c r="C89" s="1">
        <v>300</v>
      </c>
      <c r="D89" s="182">
        <v>160</v>
      </c>
      <c r="E89" s="40">
        <v>9.5</v>
      </c>
      <c r="F89" s="2">
        <f t="shared" si="4"/>
        <v>5</v>
      </c>
      <c r="G89" s="2">
        <f t="shared" si="5"/>
        <v>1520</v>
      </c>
    </row>
    <row r="90" spans="1:7" hidden="1" x14ac:dyDescent="0.25">
      <c r="A90" s="44">
        <v>1</v>
      </c>
      <c r="B90" s="39" t="s">
        <v>13</v>
      </c>
      <c r="C90" s="1">
        <v>300</v>
      </c>
      <c r="D90" s="182">
        <v>70</v>
      </c>
      <c r="E90" s="40">
        <v>8</v>
      </c>
      <c r="F90" s="2">
        <f t="shared" si="4"/>
        <v>2</v>
      </c>
      <c r="G90" s="2">
        <f t="shared" si="5"/>
        <v>560</v>
      </c>
    </row>
    <row r="91" spans="1:7" hidden="1" x14ac:dyDescent="0.25">
      <c r="A91" s="44">
        <v>1</v>
      </c>
      <c r="B91" s="39" t="s">
        <v>11</v>
      </c>
      <c r="C91" s="1">
        <v>300</v>
      </c>
      <c r="D91" s="1">
        <v>57</v>
      </c>
      <c r="E91" s="40">
        <v>10.4</v>
      </c>
      <c r="F91" s="2">
        <f t="shared" si="4"/>
        <v>2</v>
      </c>
      <c r="G91" s="2">
        <f t="shared" si="5"/>
        <v>593</v>
      </c>
    </row>
    <row r="92" spans="1:7" hidden="1" x14ac:dyDescent="0.25">
      <c r="A92" s="44">
        <v>1</v>
      </c>
      <c r="B92" s="39" t="s">
        <v>21</v>
      </c>
      <c r="C92" s="1">
        <v>300</v>
      </c>
      <c r="D92" s="1">
        <v>35</v>
      </c>
      <c r="E92" s="40">
        <v>8.1999999999999993</v>
      </c>
      <c r="F92" s="2">
        <f t="shared" si="4"/>
        <v>1</v>
      </c>
      <c r="G92" s="2">
        <f t="shared" si="5"/>
        <v>287</v>
      </c>
    </row>
    <row r="93" spans="1:7" hidden="1" x14ac:dyDescent="0.25">
      <c r="A93" s="44">
        <v>1</v>
      </c>
      <c r="B93" s="39" t="s">
        <v>23</v>
      </c>
      <c r="C93" s="1">
        <v>300</v>
      </c>
      <c r="D93" s="115">
        <v>50</v>
      </c>
      <c r="E93" s="49">
        <v>6</v>
      </c>
      <c r="F93" s="2">
        <f t="shared" si="4"/>
        <v>1</v>
      </c>
      <c r="G93" s="2">
        <f t="shared" si="5"/>
        <v>300</v>
      </c>
    </row>
    <row r="94" spans="1:7" hidden="1" x14ac:dyDescent="0.25">
      <c r="A94" s="44">
        <v>1</v>
      </c>
      <c r="B94" s="39" t="s">
        <v>27</v>
      </c>
      <c r="C94" s="1">
        <v>300</v>
      </c>
      <c r="D94" s="115">
        <v>100</v>
      </c>
      <c r="E94" s="49">
        <v>28</v>
      </c>
      <c r="F94" s="2">
        <f t="shared" si="4"/>
        <v>9</v>
      </c>
      <c r="G94" s="2">
        <f t="shared" si="5"/>
        <v>2800</v>
      </c>
    </row>
    <row r="95" spans="1:7" hidden="1" x14ac:dyDescent="0.25">
      <c r="A95" s="44">
        <v>1</v>
      </c>
      <c r="B95" s="122" t="s">
        <v>9</v>
      </c>
      <c r="C95" s="42"/>
      <c r="D95" s="8">
        <f t="shared" ref="D95" si="6">SUM(D87:D94)</f>
        <v>553</v>
      </c>
      <c r="E95" s="7">
        <f>G95/D95</f>
        <v>12.321880650994576</v>
      </c>
      <c r="F95" s="8">
        <f>SUM(F87:F94)</f>
        <v>23</v>
      </c>
      <c r="G95" s="8">
        <f t="shared" ref="G95" si="7">SUM(G87:G94)</f>
        <v>6814</v>
      </c>
    </row>
    <row r="96" spans="1:7" hidden="1" x14ac:dyDescent="0.25">
      <c r="A96" s="44">
        <v>1</v>
      </c>
      <c r="B96" s="19" t="s">
        <v>20</v>
      </c>
      <c r="C96" s="42"/>
      <c r="D96" s="8"/>
      <c r="E96" s="7"/>
      <c r="F96" s="8"/>
      <c r="G96" s="8"/>
    </row>
    <row r="97" spans="1:8" hidden="1" x14ac:dyDescent="0.25">
      <c r="A97" s="44">
        <v>1</v>
      </c>
      <c r="B97" s="17" t="s">
        <v>37</v>
      </c>
      <c r="C97" s="1">
        <v>240</v>
      </c>
      <c r="D97" s="1">
        <v>1830</v>
      </c>
      <c r="E97" s="40">
        <v>8</v>
      </c>
      <c r="F97" s="2">
        <f>ROUND(G97/C97,0)</f>
        <v>61</v>
      </c>
      <c r="G97" s="2">
        <f>ROUND(D97*E97,0)</f>
        <v>14640</v>
      </c>
    </row>
    <row r="98" spans="1:8" hidden="1" x14ac:dyDescent="0.25">
      <c r="A98" s="44"/>
      <c r="B98" s="183" t="s">
        <v>107</v>
      </c>
      <c r="C98" s="1"/>
      <c r="D98" s="184">
        <f>D97</f>
        <v>1830</v>
      </c>
      <c r="E98" s="49">
        <f t="shared" ref="E98:G98" si="8">E97</f>
        <v>8</v>
      </c>
      <c r="F98" s="2">
        <f t="shared" si="8"/>
        <v>61</v>
      </c>
      <c r="G98" s="2">
        <f t="shared" si="8"/>
        <v>14640</v>
      </c>
    </row>
    <row r="99" spans="1:8" ht="19.5" hidden="1" customHeight="1" x14ac:dyDescent="0.25">
      <c r="A99" s="44">
        <v>1</v>
      </c>
      <c r="B99" s="185" t="s">
        <v>86</v>
      </c>
      <c r="C99" s="186"/>
      <c r="D99" s="8">
        <f>D95+D97</f>
        <v>2383</v>
      </c>
      <c r="E99" s="7">
        <f>G99/D99</f>
        <v>9.0029374737725565</v>
      </c>
      <c r="F99" s="8">
        <f>F95+F97</f>
        <v>84</v>
      </c>
      <c r="G99" s="8">
        <f>G95+G97</f>
        <v>21454</v>
      </c>
    </row>
    <row r="100" spans="1:8" ht="41.25" hidden="1" customHeight="1" x14ac:dyDescent="0.25">
      <c r="A100" s="44">
        <v>1</v>
      </c>
      <c r="B100" s="18" t="s">
        <v>127</v>
      </c>
      <c r="C100" s="50"/>
      <c r="D100" s="187">
        <v>30</v>
      </c>
      <c r="E100" s="188"/>
      <c r="F100" s="187"/>
      <c r="G100" s="187"/>
    </row>
    <row r="101" spans="1:8" ht="15.75" hidden="1" thickBot="1" x14ac:dyDescent="0.3">
      <c r="A101" s="44">
        <v>1</v>
      </c>
      <c r="B101" s="72" t="s">
        <v>10</v>
      </c>
      <c r="C101" s="73"/>
      <c r="D101" s="189"/>
      <c r="E101" s="189"/>
      <c r="F101" s="189"/>
      <c r="G101" s="189"/>
    </row>
    <row r="102" spans="1:8" hidden="1" x14ac:dyDescent="0.25">
      <c r="A102" s="44">
        <v>1</v>
      </c>
      <c r="B102" s="50"/>
      <c r="C102" s="190"/>
      <c r="D102" s="2"/>
      <c r="E102" s="2"/>
      <c r="F102" s="2"/>
      <c r="G102" s="2"/>
    </row>
    <row r="103" spans="1:8" s="44" customFormat="1" ht="29.25" hidden="1" x14ac:dyDescent="0.25">
      <c r="A103" s="44">
        <v>1</v>
      </c>
      <c r="B103" s="41" t="s">
        <v>74</v>
      </c>
      <c r="C103" s="42"/>
      <c r="D103" s="114"/>
      <c r="E103" s="2"/>
      <c r="F103" s="2"/>
      <c r="G103" s="2"/>
      <c r="H103" s="67"/>
    </row>
    <row r="104" spans="1:8" s="44" customFormat="1" hidden="1" x14ac:dyDescent="0.25">
      <c r="A104" s="44">
        <v>1</v>
      </c>
      <c r="B104" s="45" t="s">
        <v>4</v>
      </c>
      <c r="C104" s="42"/>
      <c r="D104" s="2"/>
      <c r="E104" s="2"/>
      <c r="F104" s="2"/>
      <c r="G104" s="2"/>
      <c r="H104" s="67"/>
    </row>
    <row r="105" spans="1:8" s="44" customFormat="1" hidden="1" x14ac:dyDescent="0.25">
      <c r="A105" s="44">
        <v>1</v>
      </c>
      <c r="B105" s="39" t="s">
        <v>21</v>
      </c>
      <c r="C105" s="51">
        <v>340</v>
      </c>
      <c r="D105" s="2">
        <v>1823</v>
      </c>
      <c r="E105" s="40">
        <v>9.6999999999999993</v>
      </c>
      <c r="F105" s="2">
        <f t="shared" ref="F105:F109" si="9">ROUND(G105/C105,0)</f>
        <v>52</v>
      </c>
      <c r="G105" s="2">
        <f t="shared" ref="G105:G109" si="10">ROUND(D105*E105,0)</f>
        <v>17683</v>
      </c>
      <c r="H105" s="67"/>
    </row>
    <row r="106" spans="1:8" s="44" customFormat="1" hidden="1" x14ac:dyDescent="0.25">
      <c r="A106" s="44">
        <v>1</v>
      </c>
      <c r="B106" s="158" t="s">
        <v>22</v>
      </c>
      <c r="C106" s="51">
        <v>340</v>
      </c>
      <c r="D106" s="2">
        <v>2216</v>
      </c>
      <c r="E106" s="40">
        <v>8.9</v>
      </c>
      <c r="F106" s="2">
        <f t="shared" si="9"/>
        <v>58</v>
      </c>
      <c r="G106" s="2">
        <f t="shared" si="10"/>
        <v>19722</v>
      </c>
      <c r="H106" s="67"/>
    </row>
    <row r="107" spans="1:8" s="44" customFormat="1" hidden="1" x14ac:dyDescent="0.25">
      <c r="A107" s="44">
        <v>1</v>
      </c>
      <c r="B107" s="158" t="s">
        <v>11</v>
      </c>
      <c r="C107" s="51">
        <v>340</v>
      </c>
      <c r="D107" s="2">
        <v>2131</v>
      </c>
      <c r="E107" s="40">
        <v>7.1</v>
      </c>
      <c r="F107" s="2">
        <f t="shared" si="9"/>
        <v>45</v>
      </c>
      <c r="G107" s="2">
        <f t="shared" si="10"/>
        <v>15130</v>
      </c>
      <c r="H107" s="67"/>
    </row>
    <row r="108" spans="1:8" s="44" customFormat="1" hidden="1" x14ac:dyDescent="0.25">
      <c r="A108" s="44">
        <v>1</v>
      </c>
      <c r="B108" s="158" t="s">
        <v>46</v>
      </c>
      <c r="C108" s="51">
        <v>340</v>
      </c>
      <c r="D108" s="2">
        <v>1384</v>
      </c>
      <c r="E108" s="40">
        <v>8.6</v>
      </c>
      <c r="F108" s="2">
        <f t="shared" si="9"/>
        <v>35</v>
      </c>
      <c r="G108" s="2">
        <f t="shared" si="10"/>
        <v>11902</v>
      </c>
      <c r="H108" s="67"/>
    </row>
    <row r="109" spans="1:8" s="44" customFormat="1" hidden="1" x14ac:dyDescent="0.25">
      <c r="A109" s="44">
        <v>1</v>
      </c>
      <c r="B109" s="39" t="s">
        <v>23</v>
      </c>
      <c r="C109" s="1">
        <v>340</v>
      </c>
      <c r="D109" s="2">
        <v>2000</v>
      </c>
      <c r="E109" s="40">
        <v>6.5</v>
      </c>
      <c r="F109" s="2">
        <f t="shared" si="9"/>
        <v>38</v>
      </c>
      <c r="G109" s="2">
        <f t="shared" si="10"/>
        <v>13000</v>
      </c>
      <c r="H109" s="67"/>
    </row>
    <row r="110" spans="1:8" hidden="1" x14ac:dyDescent="0.25">
      <c r="A110" s="44">
        <v>1</v>
      </c>
      <c r="B110" s="35" t="s">
        <v>5</v>
      </c>
      <c r="C110" s="1"/>
      <c r="D110" s="8">
        <f>SUM(D105:D109)</f>
        <v>9554</v>
      </c>
      <c r="E110" s="7">
        <f>G110/D110</f>
        <v>8.105191542809294</v>
      </c>
      <c r="F110" s="8">
        <f>SUM(F105:F109)</f>
        <v>228</v>
      </c>
      <c r="G110" s="8">
        <f>SUM(G105:G109)</f>
        <v>77437</v>
      </c>
    </row>
    <row r="111" spans="1:8" s="9" customFormat="1" hidden="1" x14ac:dyDescent="0.25">
      <c r="A111" s="44">
        <v>1</v>
      </c>
      <c r="B111" s="3"/>
      <c r="C111" s="4"/>
      <c r="D111" s="6"/>
      <c r="E111" s="191"/>
      <c r="F111" s="2"/>
      <c r="G111" s="6"/>
      <c r="H111" s="192"/>
    </row>
    <row r="112" spans="1:8" s="9" customFormat="1" ht="14.25" hidden="1" x14ac:dyDescent="0.2">
      <c r="A112" s="44">
        <v>1</v>
      </c>
      <c r="B112" s="193"/>
      <c r="C112" s="194"/>
      <c r="D112" s="195"/>
      <c r="E112" s="7"/>
      <c r="F112" s="195"/>
      <c r="G112" s="195"/>
      <c r="H112" s="192"/>
    </row>
    <row r="113" spans="1:8" hidden="1" x14ac:dyDescent="0.25">
      <c r="A113" s="44">
        <v>1</v>
      </c>
      <c r="B113" s="10" t="s">
        <v>6</v>
      </c>
      <c r="C113" s="159"/>
      <c r="D113" s="160"/>
      <c r="E113" s="2"/>
      <c r="F113" s="2"/>
      <c r="G113" s="2"/>
    </row>
    <row r="114" spans="1:8" hidden="1" x14ac:dyDescent="0.25">
      <c r="A114" s="44">
        <v>1</v>
      </c>
      <c r="B114" s="12" t="s">
        <v>233</v>
      </c>
      <c r="C114" s="159"/>
      <c r="D114" s="160"/>
      <c r="E114" s="2"/>
      <c r="F114" s="2"/>
      <c r="G114" s="2"/>
    </row>
    <row r="115" spans="1:8" hidden="1" x14ac:dyDescent="0.25">
      <c r="A115" s="44">
        <v>1</v>
      </c>
      <c r="B115" s="13" t="s">
        <v>87</v>
      </c>
      <c r="C115" s="159"/>
      <c r="D115" s="160"/>
      <c r="E115" s="2"/>
      <c r="F115" s="2"/>
      <c r="G115" s="2"/>
    </row>
    <row r="116" spans="1:8" ht="30" hidden="1" x14ac:dyDescent="0.25">
      <c r="A116" s="44">
        <v>1</v>
      </c>
      <c r="B116" s="13" t="s">
        <v>88</v>
      </c>
      <c r="C116" s="159"/>
      <c r="D116" s="162"/>
      <c r="E116" s="2"/>
      <c r="F116" s="2"/>
      <c r="G116" s="2"/>
    </row>
    <row r="117" spans="1:8" hidden="1" x14ac:dyDescent="0.25">
      <c r="A117" s="44">
        <v>1</v>
      </c>
      <c r="B117" s="163" t="s">
        <v>111</v>
      </c>
      <c r="C117" s="159"/>
      <c r="D117" s="164">
        <f>D116</f>
        <v>0</v>
      </c>
      <c r="E117" s="2"/>
      <c r="F117" s="2"/>
      <c r="G117" s="2"/>
    </row>
    <row r="118" spans="1:8" hidden="1" x14ac:dyDescent="0.25">
      <c r="A118" s="44">
        <v>1</v>
      </c>
      <c r="B118" s="179" t="s">
        <v>89</v>
      </c>
      <c r="C118" s="159"/>
      <c r="D118" s="196">
        <f>SUM(D119:D120)</f>
        <v>2500</v>
      </c>
      <c r="E118" s="2"/>
      <c r="F118" s="2"/>
      <c r="G118" s="2"/>
    </row>
    <row r="119" spans="1:8" hidden="1" x14ac:dyDescent="0.25">
      <c r="A119" s="44">
        <v>1</v>
      </c>
      <c r="B119" s="180" t="s">
        <v>19</v>
      </c>
      <c r="C119" s="159"/>
      <c r="D119" s="162">
        <v>2400</v>
      </c>
      <c r="E119" s="2"/>
      <c r="F119" s="2"/>
      <c r="G119" s="2"/>
    </row>
    <row r="120" spans="1:8" ht="30" hidden="1" x14ac:dyDescent="0.25">
      <c r="A120" s="44">
        <v>1</v>
      </c>
      <c r="B120" s="181" t="s">
        <v>184</v>
      </c>
      <c r="C120" s="159"/>
      <c r="D120" s="162">
        <v>100</v>
      </c>
      <c r="E120" s="2"/>
      <c r="F120" s="2"/>
      <c r="G120" s="2"/>
    </row>
    <row r="121" spans="1:8" ht="19.5" hidden="1" customHeight="1" x14ac:dyDescent="0.25">
      <c r="A121" s="44">
        <v>1</v>
      </c>
      <c r="B121" s="19" t="s">
        <v>7</v>
      </c>
      <c r="C121" s="1"/>
      <c r="D121" s="2"/>
      <c r="E121" s="40"/>
      <c r="F121" s="2"/>
      <c r="G121" s="2"/>
    </row>
    <row r="122" spans="1:8" hidden="1" x14ac:dyDescent="0.25">
      <c r="A122" s="44">
        <v>1</v>
      </c>
      <c r="B122" s="24" t="s">
        <v>106</v>
      </c>
      <c r="C122" s="1"/>
      <c r="D122" s="2"/>
      <c r="E122" s="40"/>
      <c r="F122" s="2"/>
      <c r="G122" s="2"/>
    </row>
    <row r="123" spans="1:8" hidden="1" x14ac:dyDescent="0.25">
      <c r="A123" s="44">
        <v>1</v>
      </c>
      <c r="B123" s="39" t="s">
        <v>21</v>
      </c>
      <c r="C123" s="1">
        <v>300</v>
      </c>
      <c r="D123" s="182">
        <v>115</v>
      </c>
      <c r="E123" s="40">
        <v>8</v>
      </c>
      <c r="F123" s="2">
        <f>ROUND(G123/C123,0)</f>
        <v>3</v>
      </c>
      <c r="G123" s="2">
        <f>ROUND(D123*E123,0)</f>
        <v>920</v>
      </c>
    </row>
    <row r="124" spans="1:8" hidden="1" x14ac:dyDescent="0.25">
      <c r="A124" s="44">
        <v>1</v>
      </c>
      <c r="B124" s="39" t="s">
        <v>23</v>
      </c>
      <c r="C124" s="1">
        <v>300</v>
      </c>
      <c r="D124" s="182">
        <v>1620</v>
      </c>
      <c r="E124" s="40">
        <v>4</v>
      </c>
      <c r="F124" s="2">
        <f>ROUND(G124/C124,0)</f>
        <v>22</v>
      </c>
      <c r="G124" s="2">
        <f>ROUND(D124*E124,0)</f>
        <v>6480</v>
      </c>
    </row>
    <row r="125" spans="1:8" hidden="1" x14ac:dyDescent="0.25">
      <c r="A125" s="44">
        <v>1</v>
      </c>
      <c r="B125" s="197" t="s">
        <v>9</v>
      </c>
      <c r="C125" s="197"/>
      <c r="D125" s="20">
        <f>D123+D124</f>
        <v>1735</v>
      </c>
      <c r="E125" s="7">
        <f t="shared" ref="E125:E126" si="11">G125/D125</f>
        <v>4.2651296829971184</v>
      </c>
      <c r="F125" s="20">
        <f>F123+F124</f>
        <v>25</v>
      </c>
      <c r="G125" s="20">
        <f>G123+G124</f>
        <v>7400</v>
      </c>
    </row>
    <row r="126" spans="1:8" ht="16.5" hidden="1" customHeight="1" x14ac:dyDescent="0.25">
      <c r="A126" s="44">
        <v>1</v>
      </c>
      <c r="B126" s="185" t="s">
        <v>86</v>
      </c>
      <c r="C126" s="186"/>
      <c r="D126" s="8">
        <f t="shared" ref="D126" si="12">D125</f>
        <v>1735</v>
      </c>
      <c r="E126" s="7">
        <f t="shared" si="11"/>
        <v>4.2651296829971184</v>
      </c>
      <c r="F126" s="8">
        <f t="shared" ref="F126:G126" si="13">F125</f>
        <v>25</v>
      </c>
      <c r="G126" s="8">
        <f t="shared" si="13"/>
        <v>7400</v>
      </c>
    </row>
    <row r="127" spans="1:8" s="44" customFormat="1" hidden="1" thickBot="1" x14ac:dyDescent="0.25">
      <c r="A127" s="44">
        <v>1</v>
      </c>
      <c r="B127" s="198" t="s">
        <v>10</v>
      </c>
      <c r="C127" s="199"/>
      <c r="D127" s="199"/>
      <c r="E127" s="199"/>
      <c r="F127" s="199"/>
      <c r="G127" s="199"/>
      <c r="H127" s="67"/>
    </row>
    <row r="128" spans="1:8" ht="24.75" hidden="1" customHeight="1" x14ac:dyDescent="0.25">
      <c r="A128" s="44">
        <v>1</v>
      </c>
      <c r="B128" s="200" t="s">
        <v>66</v>
      </c>
      <c r="C128" s="155"/>
      <c r="D128" s="76"/>
      <c r="E128" s="76"/>
      <c r="F128" s="76"/>
      <c r="G128" s="76"/>
    </row>
    <row r="129" spans="1:8" hidden="1" x14ac:dyDescent="0.25">
      <c r="A129" s="44">
        <v>1</v>
      </c>
      <c r="B129" s="45" t="s">
        <v>4</v>
      </c>
      <c r="C129" s="1"/>
      <c r="D129" s="2"/>
      <c r="E129" s="2"/>
      <c r="F129" s="2"/>
      <c r="G129" s="2"/>
    </row>
    <row r="130" spans="1:8" hidden="1" x14ac:dyDescent="0.25">
      <c r="A130" s="44">
        <v>1</v>
      </c>
      <c r="B130" s="39" t="s">
        <v>14</v>
      </c>
      <c r="C130" s="1">
        <v>320</v>
      </c>
      <c r="D130" s="2">
        <v>822</v>
      </c>
      <c r="E130" s="40">
        <v>12.5</v>
      </c>
      <c r="F130" s="2">
        <f>ROUND(G130/C130,0)</f>
        <v>32</v>
      </c>
      <c r="G130" s="2">
        <f>ROUND(D130*E130,0)</f>
        <v>10275</v>
      </c>
    </row>
    <row r="131" spans="1:8" hidden="1" x14ac:dyDescent="0.25">
      <c r="A131" s="44">
        <v>1</v>
      </c>
      <c r="B131" s="39" t="s">
        <v>25</v>
      </c>
      <c r="C131" s="1">
        <v>320</v>
      </c>
      <c r="D131" s="2">
        <v>320</v>
      </c>
      <c r="E131" s="40">
        <v>10.5</v>
      </c>
      <c r="F131" s="2">
        <f>ROUND(G131/C131,0)</f>
        <v>11</v>
      </c>
      <c r="G131" s="2">
        <f>ROUND(D131*E131,0)</f>
        <v>3360</v>
      </c>
    </row>
    <row r="132" spans="1:8" hidden="1" x14ac:dyDescent="0.25">
      <c r="A132" s="44">
        <v>1</v>
      </c>
      <c r="B132" s="39" t="s">
        <v>26</v>
      </c>
      <c r="C132" s="1">
        <v>320</v>
      </c>
      <c r="D132" s="2">
        <v>600</v>
      </c>
      <c r="E132" s="40">
        <v>11</v>
      </c>
      <c r="F132" s="2">
        <f>ROUND(G132/C132,0)</f>
        <v>21</v>
      </c>
      <c r="G132" s="2">
        <f>ROUND(D132*E132,0)</f>
        <v>6600</v>
      </c>
    </row>
    <row r="133" spans="1:8" hidden="1" x14ac:dyDescent="0.25">
      <c r="A133" s="44">
        <v>1</v>
      </c>
      <c r="B133" s="35" t="s">
        <v>5</v>
      </c>
      <c r="C133" s="42"/>
      <c r="D133" s="8">
        <f>D130+D131+D132</f>
        <v>1742</v>
      </c>
      <c r="E133" s="7">
        <f>G133/D133</f>
        <v>11.615958668197473</v>
      </c>
      <c r="F133" s="8">
        <f>F130+F131+F132</f>
        <v>64</v>
      </c>
      <c r="G133" s="8">
        <f>G130+G131+G132</f>
        <v>20235</v>
      </c>
    </row>
    <row r="134" spans="1:8" s="27" customFormat="1" ht="18.75" hidden="1" customHeight="1" x14ac:dyDescent="0.25">
      <c r="A134" s="44">
        <v>1</v>
      </c>
      <c r="B134" s="10" t="s">
        <v>149</v>
      </c>
      <c r="C134" s="10"/>
      <c r="D134" s="46"/>
      <c r="E134" s="26"/>
      <c r="F134" s="26"/>
      <c r="G134" s="26"/>
      <c r="H134" s="82"/>
    </row>
    <row r="135" spans="1:8" s="27" customFormat="1" hidden="1" x14ac:dyDescent="0.25">
      <c r="A135" s="44">
        <v>1</v>
      </c>
      <c r="B135" s="12" t="s">
        <v>233</v>
      </c>
      <c r="C135" s="28"/>
      <c r="D135" s="26">
        <f>SUM(D136,D137,D138,D139)</f>
        <v>13175</v>
      </c>
      <c r="E135" s="26"/>
      <c r="F135" s="26"/>
      <c r="G135" s="26"/>
      <c r="H135" s="82"/>
    </row>
    <row r="136" spans="1:8" s="27" customFormat="1" hidden="1" x14ac:dyDescent="0.25">
      <c r="A136" s="44">
        <v>1</v>
      </c>
      <c r="B136" s="29" t="s">
        <v>150</v>
      </c>
      <c r="C136" s="28"/>
      <c r="D136" s="26"/>
      <c r="E136" s="26"/>
      <c r="F136" s="26"/>
      <c r="G136" s="26"/>
      <c r="H136" s="82"/>
    </row>
    <row r="137" spans="1:8" s="27" customFormat="1" ht="17.25" hidden="1" customHeight="1" x14ac:dyDescent="0.25">
      <c r="A137" s="44">
        <v>1</v>
      </c>
      <c r="B137" s="29" t="s">
        <v>151</v>
      </c>
      <c r="C137" s="28"/>
      <c r="D137" s="2">
        <v>1200</v>
      </c>
      <c r="E137" s="26"/>
      <c r="F137" s="26"/>
      <c r="G137" s="26"/>
      <c r="H137" s="82"/>
    </row>
    <row r="138" spans="1:8" s="27" customFormat="1" ht="30" hidden="1" x14ac:dyDescent="0.25">
      <c r="A138" s="44">
        <v>1</v>
      </c>
      <c r="B138" s="29" t="s">
        <v>152</v>
      </c>
      <c r="C138" s="28"/>
      <c r="D138" s="2">
        <v>300</v>
      </c>
      <c r="E138" s="26"/>
      <c r="F138" s="26"/>
      <c r="G138" s="26"/>
      <c r="H138" s="82"/>
    </row>
    <row r="139" spans="1:8" s="27" customFormat="1" hidden="1" x14ac:dyDescent="0.25">
      <c r="A139" s="44">
        <v>1</v>
      </c>
      <c r="B139" s="12" t="s">
        <v>153</v>
      </c>
      <c r="C139" s="28"/>
      <c r="D139" s="2">
        <v>11675</v>
      </c>
      <c r="E139" s="26"/>
      <c r="F139" s="26"/>
      <c r="G139" s="26"/>
      <c r="H139" s="82"/>
    </row>
    <row r="140" spans="1:8" s="44" customFormat="1" hidden="1" x14ac:dyDescent="0.25">
      <c r="A140" s="44">
        <v>1</v>
      </c>
      <c r="B140" s="13" t="s">
        <v>87</v>
      </c>
      <c r="C140" s="11"/>
      <c r="D140" s="2">
        <v>17413</v>
      </c>
      <c r="E140" s="2"/>
      <c r="F140" s="2"/>
      <c r="G140" s="2"/>
      <c r="H140" s="67"/>
    </row>
    <row r="141" spans="1:8" s="27" customFormat="1" hidden="1" x14ac:dyDescent="0.25">
      <c r="A141" s="44">
        <v>1</v>
      </c>
      <c r="B141" s="25" t="s">
        <v>110</v>
      </c>
      <c r="C141" s="83"/>
      <c r="D141" s="2"/>
      <c r="E141" s="26"/>
      <c r="F141" s="26"/>
      <c r="G141" s="26"/>
      <c r="H141" s="82"/>
    </row>
    <row r="142" spans="1:8" s="27" customFormat="1" ht="15.75" hidden="1" customHeight="1" x14ac:dyDescent="0.25">
      <c r="A142" s="44">
        <v>1</v>
      </c>
      <c r="B142" s="30" t="s">
        <v>154</v>
      </c>
      <c r="C142" s="31"/>
      <c r="D142" s="28">
        <f>D135+ROUND(D140*3.2,0)</f>
        <v>68897</v>
      </c>
      <c r="E142" s="32"/>
      <c r="F142" s="32"/>
      <c r="G142" s="37"/>
      <c r="H142" s="82"/>
    </row>
    <row r="143" spans="1:8" s="27" customFormat="1" ht="15.75" hidden="1" customHeight="1" x14ac:dyDescent="0.25">
      <c r="A143" s="44">
        <v>1</v>
      </c>
      <c r="B143" s="10" t="s">
        <v>113</v>
      </c>
      <c r="C143" s="11"/>
      <c r="D143" s="2"/>
      <c r="E143" s="32"/>
      <c r="F143" s="32"/>
      <c r="G143" s="37"/>
      <c r="H143" s="82"/>
    </row>
    <row r="144" spans="1:8" s="27" customFormat="1" ht="35.25" hidden="1" customHeight="1" x14ac:dyDescent="0.25">
      <c r="A144" s="44">
        <v>1</v>
      </c>
      <c r="B144" s="12" t="s">
        <v>233</v>
      </c>
      <c r="C144" s="11"/>
      <c r="D144" s="2">
        <f>SUM(D145,D146,D153,D159,D160,D161)</f>
        <v>61281</v>
      </c>
      <c r="E144" s="32"/>
      <c r="F144" s="32"/>
      <c r="G144" s="37"/>
      <c r="H144" s="82"/>
    </row>
    <row r="145" spans="1:8" s="27" customFormat="1" ht="15.75" hidden="1" customHeight="1" x14ac:dyDescent="0.25">
      <c r="A145" s="44">
        <v>1</v>
      </c>
      <c r="B145" s="12" t="s">
        <v>150</v>
      </c>
      <c r="C145" s="11"/>
      <c r="D145" s="2"/>
      <c r="E145" s="32"/>
      <c r="F145" s="32"/>
      <c r="G145" s="37"/>
      <c r="H145" s="82"/>
    </row>
    <row r="146" spans="1:8" s="27" customFormat="1" ht="15.75" hidden="1" customHeight="1" x14ac:dyDescent="0.25">
      <c r="A146" s="44">
        <v>1</v>
      </c>
      <c r="B146" s="29" t="s">
        <v>155</v>
      </c>
      <c r="C146" s="11"/>
      <c r="D146" s="2">
        <f>D147+D148+D149+D151</f>
        <v>1473</v>
      </c>
      <c r="E146" s="32"/>
      <c r="F146" s="32"/>
      <c r="G146" s="37"/>
      <c r="H146" s="82"/>
    </row>
    <row r="147" spans="1:8" s="27" customFormat="1" ht="19.5" hidden="1" customHeight="1" x14ac:dyDescent="0.25">
      <c r="A147" s="44">
        <v>1</v>
      </c>
      <c r="B147" s="33" t="s">
        <v>156</v>
      </c>
      <c r="C147" s="11"/>
      <c r="D147" s="26"/>
      <c r="E147" s="32"/>
      <c r="F147" s="32"/>
      <c r="G147" s="37"/>
      <c r="H147" s="82"/>
    </row>
    <row r="148" spans="1:8" s="27" customFormat="1" ht="15.75" hidden="1" customHeight="1" x14ac:dyDescent="0.25">
      <c r="A148" s="44">
        <v>1</v>
      </c>
      <c r="B148" s="33" t="s">
        <v>157</v>
      </c>
      <c r="C148" s="11"/>
      <c r="D148" s="26"/>
      <c r="E148" s="32"/>
      <c r="F148" s="32"/>
      <c r="G148" s="37"/>
      <c r="H148" s="82"/>
    </row>
    <row r="149" spans="1:8" s="27" customFormat="1" ht="30.75" hidden="1" customHeight="1" x14ac:dyDescent="0.25">
      <c r="A149" s="44">
        <v>1</v>
      </c>
      <c r="B149" s="33" t="s">
        <v>158</v>
      </c>
      <c r="C149" s="11"/>
      <c r="D149" s="26">
        <v>780</v>
      </c>
      <c r="E149" s="32"/>
      <c r="F149" s="32"/>
      <c r="G149" s="37"/>
      <c r="H149" s="82"/>
    </row>
    <row r="150" spans="1:8" s="27" customFormat="1" hidden="1" x14ac:dyDescent="0.25">
      <c r="A150" s="44">
        <v>1</v>
      </c>
      <c r="B150" s="33" t="s">
        <v>159</v>
      </c>
      <c r="C150" s="11"/>
      <c r="D150" s="26">
        <v>90</v>
      </c>
      <c r="E150" s="32"/>
      <c r="F150" s="32"/>
      <c r="G150" s="37"/>
      <c r="H150" s="82"/>
    </row>
    <row r="151" spans="1:8" s="27" customFormat="1" ht="30" hidden="1" x14ac:dyDescent="0.25">
      <c r="A151" s="44">
        <v>1</v>
      </c>
      <c r="B151" s="33" t="s">
        <v>160</v>
      </c>
      <c r="C151" s="11"/>
      <c r="D151" s="26">
        <v>693</v>
      </c>
      <c r="E151" s="32"/>
      <c r="F151" s="32"/>
      <c r="G151" s="37"/>
      <c r="H151" s="82"/>
    </row>
    <row r="152" spans="1:8" s="27" customFormat="1" hidden="1" x14ac:dyDescent="0.25">
      <c r="A152" s="44">
        <v>1</v>
      </c>
      <c r="B152" s="33" t="s">
        <v>159</v>
      </c>
      <c r="C152" s="11"/>
      <c r="D152" s="48">
        <v>76</v>
      </c>
      <c r="E152" s="32"/>
      <c r="F152" s="32"/>
      <c r="G152" s="37"/>
      <c r="H152" s="82"/>
    </row>
    <row r="153" spans="1:8" s="27" customFormat="1" ht="30" hidden="1" customHeight="1" x14ac:dyDescent="0.25">
      <c r="A153" s="44">
        <v>1</v>
      </c>
      <c r="B153" s="29" t="s">
        <v>161</v>
      </c>
      <c r="C153" s="11"/>
      <c r="D153" s="2">
        <f>SUM(D154,D155,D157)</f>
        <v>37726</v>
      </c>
      <c r="E153" s="32"/>
      <c r="F153" s="32"/>
      <c r="G153" s="37"/>
      <c r="H153" s="82"/>
    </row>
    <row r="154" spans="1:8" s="27" customFormat="1" ht="30" hidden="1" x14ac:dyDescent="0.25">
      <c r="A154" s="44">
        <v>1</v>
      </c>
      <c r="B154" s="33" t="s">
        <v>162</v>
      </c>
      <c r="C154" s="11"/>
      <c r="D154" s="2"/>
      <c r="E154" s="32"/>
      <c r="F154" s="32"/>
      <c r="G154" s="37"/>
      <c r="H154" s="82"/>
    </row>
    <row r="155" spans="1:8" s="27" customFormat="1" ht="45" hidden="1" x14ac:dyDescent="0.25">
      <c r="A155" s="44">
        <v>1</v>
      </c>
      <c r="B155" s="33" t="s">
        <v>163</v>
      </c>
      <c r="C155" s="11"/>
      <c r="D155" s="23">
        <v>33831</v>
      </c>
      <c r="E155" s="32"/>
      <c r="F155" s="32"/>
      <c r="G155" s="37"/>
      <c r="H155" s="82"/>
    </row>
    <row r="156" spans="1:8" s="27" customFormat="1" hidden="1" x14ac:dyDescent="0.25">
      <c r="A156" s="44">
        <v>1</v>
      </c>
      <c r="B156" s="33" t="s">
        <v>159</v>
      </c>
      <c r="C156" s="11"/>
      <c r="D156" s="23">
        <v>8600</v>
      </c>
      <c r="E156" s="32"/>
      <c r="F156" s="32"/>
      <c r="G156" s="37"/>
      <c r="H156" s="82"/>
    </row>
    <row r="157" spans="1:8" s="27" customFormat="1" ht="45" hidden="1" x14ac:dyDescent="0.25">
      <c r="A157" s="44">
        <v>1</v>
      </c>
      <c r="B157" s="33" t="s">
        <v>164</v>
      </c>
      <c r="C157" s="11"/>
      <c r="D157" s="23">
        <v>3895</v>
      </c>
      <c r="E157" s="32"/>
      <c r="F157" s="32"/>
      <c r="G157" s="37"/>
      <c r="H157" s="82"/>
    </row>
    <row r="158" spans="1:8" s="27" customFormat="1" hidden="1" x14ac:dyDescent="0.25">
      <c r="A158" s="44">
        <v>1</v>
      </c>
      <c r="B158" s="33" t="s">
        <v>159</v>
      </c>
      <c r="C158" s="11"/>
      <c r="D158" s="23">
        <v>2695</v>
      </c>
      <c r="E158" s="32"/>
      <c r="F158" s="32"/>
      <c r="G158" s="37"/>
      <c r="H158" s="82"/>
    </row>
    <row r="159" spans="1:8" s="27" customFormat="1" ht="31.5" hidden="1" customHeight="1" x14ac:dyDescent="0.25">
      <c r="A159" s="44">
        <v>1</v>
      </c>
      <c r="B159" s="29" t="s">
        <v>165</v>
      </c>
      <c r="C159" s="11"/>
      <c r="D159" s="2">
        <v>500</v>
      </c>
      <c r="E159" s="32"/>
      <c r="F159" s="32"/>
      <c r="G159" s="37"/>
      <c r="H159" s="82"/>
    </row>
    <row r="160" spans="1:8" s="27" customFormat="1" ht="15.75" hidden="1" customHeight="1" x14ac:dyDescent="0.25">
      <c r="A160" s="44">
        <v>1</v>
      </c>
      <c r="B160" s="29" t="s">
        <v>166</v>
      </c>
      <c r="C160" s="11"/>
      <c r="D160" s="2"/>
      <c r="E160" s="32"/>
      <c r="F160" s="32"/>
      <c r="G160" s="37"/>
      <c r="H160" s="82"/>
    </row>
    <row r="161" spans="1:8" s="27" customFormat="1" ht="15.75" hidden="1" customHeight="1" x14ac:dyDescent="0.25">
      <c r="A161" s="44">
        <v>1</v>
      </c>
      <c r="B161" s="12" t="s">
        <v>167</v>
      </c>
      <c r="C161" s="11"/>
      <c r="D161" s="2">
        <v>21582</v>
      </c>
      <c r="E161" s="32"/>
      <c r="F161" s="32"/>
      <c r="G161" s="37"/>
      <c r="H161" s="82"/>
    </row>
    <row r="162" spans="1:8" s="27" customFormat="1" hidden="1" x14ac:dyDescent="0.25">
      <c r="A162" s="44">
        <v>1</v>
      </c>
      <c r="B162" s="13" t="s">
        <v>87</v>
      </c>
      <c r="C162" s="28"/>
      <c r="D162" s="26">
        <v>7587</v>
      </c>
      <c r="E162" s="32"/>
      <c r="F162" s="32"/>
      <c r="G162" s="37"/>
      <c r="H162" s="82"/>
    </row>
    <row r="163" spans="1:8" s="27" customFormat="1" hidden="1" x14ac:dyDescent="0.25">
      <c r="A163" s="44">
        <v>1</v>
      </c>
      <c r="B163" s="25" t="s">
        <v>110</v>
      </c>
      <c r="C163" s="28"/>
      <c r="D163" s="48"/>
      <c r="E163" s="32"/>
      <c r="F163" s="32"/>
      <c r="G163" s="37"/>
      <c r="H163" s="82"/>
    </row>
    <row r="164" spans="1:8" s="44" customFormat="1" ht="30" hidden="1" x14ac:dyDescent="0.25">
      <c r="A164" s="44">
        <v>1</v>
      </c>
      <c r="B164" s="13" t="s">
        <v>88</v>
      </c>
      <c r="C164" s="11"/>
      <c r="D164" s="2">
        <v>8700</v>
      </c>
      <c r="E164" s="2"/>
      <c r="F164" s="2"/>
      <c r="G164" s="2"/>
      <c r="H164" s="67"/>
    </row>
    <row r="165" spans="1:8" s="27" customFormat="1" ht="15.75" hidden="1" customHeight="1" x14ac:dyDescent="0.25">
      <c r="A165" s="44">
        <v>1</v>
      </c>
      <c r="B165" s="13" t="s">
        <v>168</v>
      </c>
      <c r="C165" s="11"/>
      <c r="D165" s="2"/>
      <c r="E165" s="32"/>
      <c r="F165" s="32"/>
      <c r="G165" s="37"/>
      <c r="H165" s="82"/>
    </row>
    <row r="166" spans="1:8" s="27" customFormat="1" hidden="1" x14ac:dyDescent="0.25">
      <c r="A166" s="44">
        <v>1</v>
      </c>
      <c r="B166" s="34"/>
      <c r="C166" s="11"/>
      <c r="D166" s="2"/>
      <c r="E166" s="32"/>
      <c r="F166" s="32"/>
      <c r="G166" s="37"/>
      <c r="H166" s="82"/>
    </row>
    <row r="167" spans="1:8" s="27" customFormat="1" hidden="1" x14ac:dyDescent="0.25">
      <c r="A167" s="44">
        <v>1</v>
      </c>
      <c r="B167" s="35" t="s">
        <v>112</v>
      </c>
      <c r="C167" s="11"/>
      <c r="D167" s="8">
        <f>D144+ROUND(D162*3.2,0)+D164</f>
        <v>94259</v>
      </c>
      <c r="E167" s="32"/>
      <c r="F167" s="32"/>
      <c r="G167" s="37"/>
      <c r="H167" s="82"/>
    </row>
    <row r="168" spans="1:8" s="27" customFormat="1" hidden="1" x14ac:dyDescent="0.25">
      <c r="A168" s="44">
        <v>1</v>
      </c>
      <c r="B168" s="36" t="s">
        <v>111</v>
      </c>
      <c r="C168" s="11"/>
      <c r="D168" s="8">
        <f>SUM(D142,D167)</f>
        <v>163156</v>
      </c>
      <c r="E168" s="32"/>
      <c r="F168" s="32"/>
      <c r="G168" s="37"/>
      <c r="H168" s="82"/>
    </row>
    <row r="169" spans="1:8" s="27" customFormat="1" hidden="1" x14ac:dyDescent="0.25">
      <c r="A169" s="44">
        <v>1</v>
      </c>
      <c r="B169" s="201" t="s">
        <v>89</v>
      </c>
      <c r="C169" s="11"/>
      <c r="D169" s="57">
        <f>SUM(D170:D172)</f>
        <v>11750</v>
      </c>
      <c r="E169" s="202"/>
      <c r="F169" s="202"/>
      <c r="G169" s="8"/>
      <c r="H169" s="82"/>
    </row>
    <row r="170" spans="1:8" s="27" customFormat="1" hidden="1" x14ac:dyDescent="0.25">
      <c r="A170" s="44">
        <v>1</v>
      </c>
      <c r="B170" s="203" t="s">
        <v>17</v>
      </c>
      <c r="C170" s="11"/>
      <c r="D170" s="2">
        <v>4500</v>
      </c>
      <c r="E170" s="202"/>
      <c r="F170" s="202"/>
      <c r="G170" s="8"/>
      <c r="H170" s="82"/>
    </row>
    <row r="171" spans="1:8" s="27" customFormat="1" hidden="1" x14ac:dyDescent="0.25">
      <c r="A171" s="44">
        <v>1</v>
      </c>
      <c r="B171" s="203" t="s">
        <v>52</v>
      </c>
      <c r="C171" s="11"/>
      <c r="D171" s="2">
        <v>5500</v>
      </c>
      <c r="E171" s="202"/>
      <c r="F171" s="202"/>
      <c r="G171" s="8"/>
      <c r="H171" s="82"/>
    </row>
    <row r="172" spans="1:8" s="27" customFormat="1" hidden="1" x14ac:dyDescent="0.25">
      <c r="A172" s="44">
        <v>1</v>
      </c>
      <c r="B172" s="180" t="s">
        <v>170</v>
      </c>
      <c r="C172" s="11"/>
      <c r="D172" s="2">
        <v>1750</v>
      </c>
      <c r="E172" s="202"/>
      <c r="F172" s="202"/>
      <c r="G172" s="8"/>
      <c r="H172" s="82"/>
    </row>
    <row r="173" spans="1:8" s="44" customFormat="1" ht="17.25" hidden="1" customHeight="1" x14ac:dyDescent="0.25">
      <c r="A173" s="44">
        <v>1</v>
      </c>
      <c r="B173" s="19" t="s">
        <v>7</v>
      </c>
      <c r="C173" s="1"/>
      <c r="D173" s="2"/>
      <c r="E173" s="2"/>
      <c r="F173" s="2"/>
      <c r="G173" s="2"/>
      <c r="H173" s="67"/>
    </row>
    <row r="174" spans="1:8" s="44" customFormat="1" hidden="1" x14ac:dyDescent="0.25">
      <c r="A174" s="44">
        <v>1</v>
      </c>
      <c r="B174" s="24" t="s">
        <v>106</v>
      </c>
      <c r="C174" s="1"/>
      <c r="D174" s="2"/>
      <c r="E174" s="2"/>
      <c r="F174" s="2"/>
      <c r="G174" s="2"/>
      <c r="H174" s="67"/>
    </row>
    <row r="175" spans="1:8" s="44" customFormat="1" hidden="1" x14ac:dyDescent="0.25">
      <c r="A175" s="44">
        <v>1</v>
      </c>
      <c r="B175" s="39" t="s">
        <v>14</v>
      </c>
      <c r="C175" s="1">
        <v>300</v>
      </c>
      <c r="D175" s="2">
        <v>230</v>
      </c>
      <c r="E175" s="40">
        <v>11</v>
      </c>
      <c r="F175" s="2">
        <f>ROUND(G175/C175,0)</f>
        <v>8</v>
      </c>
      <c r="G175" s="2">
        <f>ROUND(D175*E175,0)</f>
        <v>2530</v>
      </c>
      <c r="H175" s="67"/>
    </row>
    <row r="176" spans="1:8" s="44" customFormat="1" hidden="1" x14ac:dyDescent="0.25">
      <c r="A176" s="44">
        <v>1</v>
      </c>
      <c r="B176" s="197" t="s">
        <v>9</v>
      </c>
      <c r="C176" s="204"/>
      <c r="D176" s="20">
        <f t="shared" ref="D176" si="14">D175</f>
        <v>230</v>
      </c>
      <c r="E176" s="205">
        <f t="shared" ref="E176:G176" si="15">E175</f>
        <v>11</v>
      </c>
      <c r="F176" s="20">
        <f t="shared" si="15"/>
        <v>8</v>
      </c>
      <c r="G176" s="20">
        <f t="shared" si="15"/>
        <v>2530</v>
      </c>
      <c r="H176" s="67"/>
    </row>
    <row r="177" spans="1:8" s="44" customFormat="1" hidden="1" x14ac:dyDescent="0.25">
      <c r="A177" s="44">
        <v>1</v>
      </c>
      <c r="B177" s="24" t="s">
        <v>20</v>
      </c>
      <c r="C177" s="1"/>
      <c r="D177" s="20"/>
      <c r="E177" s="205"/>
      <c r="F177" s="20"/>
      <c r="G177" s="20"/>
      <c r="H177" s="67"/>
    </row>
    <row r="178" spans="1:8" s="44" customFormat="1" hidden="1" x14ac:dyDescent="0.25">
      <c r="A178" s="44">
        <v>1</v>
      </c>
      <c r="B178" s="158" t="s">
        <v>26</v>
      </c>
      <c r="C178" s="1">
        <v>240</v>
      </c>
      <c r="D178" s="2">
        <v>240</v>
      </c>
      <c r="E178" s="40">
        <v>8</v>
      </c>
      <c r="F178" s="2">
        <f>ROUND(G178/C178,0)</f>
        <v>8</v>
      </c>
      <c r="G178" s="2">
        <f>ROUND(D178*E178,0)</f>
        <v>1920</v>
      </c>
      <c r="H178" s="67"/>
    </row>
    <row r="179" spans="1:8" s="44" customFormat="1" hidden="1" x14ac:dyDescent="0.25">
      <c r="A179" s="44">
        <v>1</v>
      </c>
      <c r="B179" s="206" t="s">
        <v>107</v>
      </c>
      <c r="C179" s="207"/>
      <c r="D179" s="20">
        <f t="shared" ref="D179" si="16">D178</f>
        <v>240</v>
      </c>
      <c r="E179" s="208">
        <f t="shared" ref="E179:G179" si="17">E178</f>
        <v>8</v>
      </c>
      <c r="F179" s="20">
        <f t="shared" si="17"/>
        <v>8</v>
      </c>
      <c r="G179" s="20">
        <f t="shared" si="17"/>
        <v>1920</v>
      </c>
      <c r="H179" s="67"/>
    </row>
    <row r="180" spans="1:8" s="44" customFormat="1" ht="19.5" hidden="1" customHeight="1" x14ac:dyDescent="0.2">
      <c r="A180" s="44">
        <v>1</v>
      </c>
      <c r="B180" s="185" t="s">
        <v>85</v>
      </c>
      <c r="C180" s="11"/>
      <c r="D180" s="8">
        <f>D176+D179</f>
        <v>470</v>
      </c>
      <c r="E180" s="7">
        <f>G180/D180</f>
        <v>9.4680851063829792</v>
      </c>
      <c r="F180" s="8">
        <f>F176+F179</f>
        <v>16</v>
      </c>
      <c r="G180" s="8">
        <f>G176+G179</f>
        <v>4450</v>
      </c>
      <c r="H180" s="67"/>
    </row>
    <row r="181" spans="1:8" s="44" customFormat="1" hidden="1" thickBot="1" x14ac:dyDescent="0.25">
      <c r="A181" s="44">
        <v>1</v>
      </c>
      <c r="B181" s="72" t="s">
        <v>10</v>
      </c>
      <c r="C181" s="173"/>
      <c r="D181" s="173"/>
      <c r="E181" s="173"/>
      <c r="F181" s="173"/>
      <c r="G181" s="173"/>
      <c r="H181" s="67"/>
    </row>
    <row r="182" spans="1:8" ht="24.75" hidden="1" customHeight="1" x14ac:dyDescent="0.25">
      <c r="A182" s="44">
        <v>1</v>
      </c>
      <c r="B182" s="200" t="s">
        <v>109</v>
      </c>
      <c r="C182" s="190"/>
      <c r="D182" s="2"/>
      <c r="E182" s="2"/>
      <c r="F182" s="2"/>
      <c r="G182" s="2"/>
    </row>
    <row r="183" spans="1:8" hidden="1" x14ac:dyDescent="0.25">
      <c r="A183" s="44">
        <v>1</v>
      </c>
      <c r="B183" s="45" t="s">
        <v>4</v>
      </c>
      <c r="C183" s="1"/>
      <c r="D183" s="2"/>
      <c r="E183" s="2"/>
      <c r="F183" s="2"/>
      <c r="G183" s="2"/>
    </row>
    <row r="184" spans="1:8" hidden="1" x14ac:dyDescent="0.25">
      <c r="A184" s="44">
        <v>1</v>
      </c>
      <c r="B184" s="39" t="s">
        <v>42</v>
      </c>
      <c r="C184" s="1">
        <v>320</v>
      </c>
      <c r="D184" s="2">
        <v>2145</v>
      </c>
      <c r="E184" s="40">
        <v>10.5</v>
      </c>
      <c r="F184" s="2">
        <f>ROUND(G184/C184,0)</f>
        <v>70</v>
      </c>
      <c r="G184" s="2">
        <f>ROUND(D184*E184,0)</f>
        <v>22523</v>
      </c>
    </row>
    <row r="185" spans="1:8" hidden="1" x14ac:dyDescent="0.25">
      <c r="A185" s="44">
        <v>1</v>
      </c>
      <c r="B185" s="35" t="s">
        <v>5</v>
      </c>
      <c r="C185" s="1">
        <v>320</v>
      </c>
      <c r="D185" s="8">
        <f>D184</f>
        <v>2145</v>
      </c>
      <c r="E185" s="7">
        <f>G185/D185</f>
        <v>10.5002331002331</v>
      </c>
      <c r="F185" s="8">
        <f>F184</f>
        <v>70</v>
      </c>
      <c r="G185" s="8">
        <f>G184</f>
        <v>22523</v>
      </c>
    </row>
    <row r="186" spans="1:8" s="27" customFormat="1" ht="18.75" hidden="1" customHeight="1" x14ac:dyDescent="0.25">
      <c r="A186" s="44">
        <v>1</v>
      </c>
      <c r="B186" s="10" t="s">
        <v>149</v>
      </c>
      <c r="C186" s="10"/>
      <c r="D186" s="46"/>
      <c r="E186" s="26"/>
      <c r="F186" s="26"/>
      <c r="G186" s="26"/>
      <c r="H186" s="82"/>
    </row>
    <row r="187" spans="1:8" s="27" customFormat="1" hidden="1" x14ac:dyDescent="0.25">
      <c r="A187" s="44">
        <v>1</v>
      </c>
      <c r="B187" s="12" t="s">
        <v>233</v>
      </c>
      <c r="C187" s="28"/>
      <c r="D187" s="26">
        <f>SUM(D188,D189,D190,D191)</f>
        <v>9642</v>
      </c>
      <c r="E187" s="26"/>
      <c r="F187" s="26"/>
      <c r="G187" s="26"/>
      <c r="H187" s="82"/>
    </row>
    <row r="188" spans="1:8" s="27" customFormat="1" hidden="1" x14ac:dyDescent="0.25">
      <c r="A188" s="44">
        <v>1</v>
      </c>
      <c r="B188" s="29" t="s">
        <v>150</v>
      </c>
      <c r="C188" s="28"/>
      <c r="D188" s="26"/>
      <c r="E188" s="26"/>
      <c r="F188" s="26"/>
      <c r="G188" s="26"/>
      <c r="H188" s="82"/>
    </row>
    <row r="189" spans="1:8" s="27" customFormat="1" ht="17.25" hidden="1" customHeight="1" x14ac:dyDescent="0.25">
      <c r="A189" s="44">
        <v>1</v>
      </c>
      <c r="B189" s="29" t="s">
        <v>151</v>
      </c>
      <c r="C189" s="28"/>
      <c r="D189" s="2">
        <v>936</v>
      </c>
      <c r="E189" s="26"/>
      <c r="F189" s="26"/>
      <c r="G189" s="26"/>
      <c r="H189" s="82"/>
    </row>
    <row r="190" spans="1:8" s="27" customFormat="1" ht="30" hidden="1" x14ac:dyDescent="0.25">
      <c r="A190" s="44">
        <v>1</v>
      </c>
      <c r="B190" s="29" t="s">
        <v>152</v>
      </c>
      <c r="C190" s="28"/>
      <c r="D190" s="2">
        <v>706</v>
      </c>
      <c r="E190" s="26"/>
      <c r="F190" s="26"/>
      <c r="G190" s="26"/>
      <c r="H190" s="82"/>
    </row>
    <row r="191" spans="1:8" s="27" customFormat="1" hidden="1" x14ac:dyDescent="0.25">
      <c r="A191" s="44">
        <v>1</v>
      </c>
      <c r="B191" s="12" t="s">
        <v>153</v>
      </c>
      <c r="C191" s="28"/>
      <c r="D191" s="2">
        <v>8000</v>
      </c>
      <c r="E191" s="26"/>
      <c r="F191" s="26"/>
      <c r="G191" s="26"/>
      <c r="H191" s="82"/>
    </row>
    <row r="192" spans="1:8" s="27" customFormat="1" hidden="1" x14ac:dyDescent="0.25">
      <c r="A192" s="44">
        <v>1</v>
      </c>
      <c r="B192" s="12"/>
      <c r="C192" s="28"/>
      <c r="D192" s="2"/>
      <c r="E192" s="48"/>
      <c r="F192" s="48"/>
      <c r="G192" s="48"/>
      <c r="H192" s="82"/>
    </row>
    <row r="193" spans="1:8" hidden="1" x14ac:dyDescent="0.25">
      <c r="A193" s="44">
        <v>1</v>
      </c>
      <c r="B193" s="13" t="s">
        <v>87</v>
      </c>
      <c r="C193" s="11"/>
      <c r="D193" s="2">
        <v>50000</v>
      </c>
      <c r="E193" s="2"/>
      <c r="F193" s="2"/>
      <c r="G193" s="2"/>
    </row>
    <row r="194" spans="1:8" s="27" customFormat="1" hidden="1" x14ac:dyDescent="0.25">
      <c r="A194" s="44">
        <v>1</v>
      </c>
      <c r="B194" s="25" t="s">
        <v>110</v>
      </c>
      <c r="C194" s="83"/>
      <c r="D194" s="2"/>
      <c r="E194" s="26"/>
      <c r="F194" s="26"/>
      <c r="G194" s="26"/>
      <c r="H194" s="82"/>
    </row>
    <row r="195" spans="1:8" s="27" customFormat="1" ht="15.75" hidden="1" customHeight="1" x14ac:dyDescent="0.25">
      <c r="A195" s="44">
        <v>1</v>
      </c>
      <c r="B195" s="30" t="s">
        <v>154</v>
      </c>
      <c r="C195" s="31"/>
      <c r="D195" s="28">
        <f>D187+ROUND(D193*3.2,0)</f>
        <v>169642</v>
      </c>
      <c r="E195" s="32"/>
      <c r="F195" s="32"/>
      <c r="G195" s="37"/>
      <c r="H195" s="82"/>
    </row>
    <row r="196" spans="1:8" s="27" customFormat="1" ht="15.75" hidden="1" customHeight="1" x14ac:dyDescent="0.25">
      <c r="A196" s="44">
        <v>1</v>
      </c>
      <c r="B196" s="10" t="s">
        <v>113</v>
      </c>
      <c r="C196" s="11"/>
      <c r="D196" s="2"/>
      <c r="E196" s="32"/>
      <c r="F196" s="32"/>
      <c r="G196" s="37"/>
      <c r="H196" s="82"/>
    </row>
    <row r="197" spans="1:8" s="27" customFormat="1" hidden="1" x14ac:dyDescent="0.25">
      <c r="A197" s="44">
        <v>1</v>
      </c>
      <c r="B197" s="12" t="s">
        <v>233</v>
      </c>
      <c r="C197" s="11"/>
      <c r="D197" s="2">
        <f>SUM(D198,D199,D206,D212,D213,D214)</f>
        <v>102182</v>
      </c>
      <c r="E197" s="32"/>
      <c r="F197" s="32"/>
      <c r="G197" s="37"/>
      <c r="H197" s="82"/>
    </row>
    <row r="198" spans="1:8" s="27" customFormat="1" ht="15.75" hidden="1" customHeight="1" x14ac:dyDescent="0.25">
      <c r="A198" s="44">
        <v>1</v>
      </c>
      <c r="B198" s="12" t="s">
        <v>150</v>
      </c>
      <c r="C198" s="11"/>
      <c r="D198" s="2"/>
      <c r="E198" s="32"/>
      <c r="F198" s="32"/>
      <c r="G198" s="37"/>
      <c r="H198" s="82"/>
    </row>
    <row r="199" spans="1:8" s="27" customFormat="1" ht="15.75" hidden="1" customHeight="1" x14ac:dyDescent="0.25">
      <c r="A199" s="44">
        <v>1</v>
      </c>
      <c r="B199" s="29" t="s">
        <v>155</v>
      </c>
      <c r="C199" s="11"/>
      <c r="D199" s="2">
        <f>D200+D201+D202+D204</f>
        <v>2917</v>
      </c>
      <c r="E199" s="32"/>
      <c r="F199" s="32"/>
      <c r="G199" s="37"/>
      <c r="H199" s="82"/>
    </row>
    <row r="200" spans="1:8" s="27" customFormat="1" ht="19.5" hidden="1" customHeight="1" x14ac:dyDescent="0.25">
      <c r="A200" s="44">
        <v>1</v>
      </c>
      <c r="B200" s="33" t="s">
        <v>156</v>
      </c>
      <c r="C200" s="11"/>
      <c r="D200" s="26"/>
      <c r="E200" s="32"/>
      <c r="F200" s="32"/>
      <c r="G200" s="37"/>
      <c r="H200" s="82"/>
    </row>
    <row r="201" spans="1:8" s="27" customFormat="1" ht="15.75" hidden="1" customHeight="1" x14ac:dyDescent="0.25">
      <c r="A201" s="44">
        <v>1</v>
      </c>
      <c r="B201" s="33" t="s">
        <v>157</v>
      </c>
      <c r="C201" s="11"/>
      <c r="D201" s="26"/>
      <c r="E201" s="32"/>
      <c r="F201" s="32"/>
      <c r="G201" s="37"/>
      <c r="H201" s="82"/>
    </row>
    <row r="202" spans="1:8" s="27" customFormat="1" ht="30.75" hidden="1" customHeight="1" x14ac:dyDescent="0.25">
      <c r="A202" s="44">
        <v>1</v>
      </c>
      <c r="B202" s="33" t="s">
        <v>158</v>
      </c>
      <c r="C202" s="11"/>
      <c r="D202" s="26">
        <v>2198</v>
      </c>
      <c r="E202" s="32"/>
      <c r="F202" s="32"/>
      <c r="G202" s="37"/>
      <c r="H202" s="82"/>
    </row>
    <row r="203" spans="1:8" s="27" customFormat="1" hidden="1" x14ac:dyDescent="0.25">
      <c r="A203" s="44">
        <v>1</v>
      </c>
      <c r="B203" s="33" t="s">
        <v>159</v>
      </c>
      <c r="C203" s="11"/>
      <c r="D203" s="26">
        <v>219</v>
      </c>
      <c r="E203" s="32"/>
      <c r="F203" s="32"/>
      <c r="G203" s="37"/>
      <c r="H203" s="82"/>
    </row>
    <row r="204" spans="1:8" s="27" customFormat="1" ht="30" hidden="1" x14ac:dyDescent="0.25">
      <c r="A204" s="44">
        <v>1</v>
      </c>
      <c r="B204" s="33" t="s">
        <v>160</v>
      </c>
      <c r="C204" s="11"/>
      <c r="D204" s="26">
        <v>719</v>
      </c>
      <c r="E204" s="32"/>
      <c r="F204" s="32"/>
      <c r="G204" s="37"/>
      <c r="H204" s="82"/>
    </row>
    <row r="205" spans="1:8" s="27" customFormat="1" hidden="1" x14ac:dyDescent="0.25">
      <c r="A205" s="44">
        <v>1</v>
      </c>
      <c r="B205" s="33" t="s">
        <v>159</v>
      </c>
      <c r="C205" s="11"/>
      <c r="D205" s="48">
        <v>110</v>
      </c>
      <c r="E205" s="32"/>
      <c r="F205" s="32"/>
      <c r="G205" s="37"/>
      <c r="H205" s="82"/>
    </row>
    <row r="206" spans="1:8" s="27" customFormat="1" ht="30" hidden="1" customHeight="1" x14ac:dyDescent="0.25">
      <c r="A206" s="44">
        <v>1</v>
      </c>
      <c r="B206" s="29" t="s">
        <v>161</v>
      </c>
      <c r="C206" s="11"/>
      <c r="D206" s="2">
        <f>SUM(D207,D208,D210)</f>
        <v>99265</v>
      </c>
      <c r="E206" s="32"/>
      <c r="F206" s="32"/>
      <c r="G206" s="37"/>
      <c r="H206" s="82"/>
    </row>
    <row r="207" spans="1:8" s="27" customFormat="1" ht="30" hidden="1" x14ac:dyDescent="0.25">
      <c r="A207" s="44">
        <v>1</v>
      </c>
      <c r="B207" s="33" t="s">
        <v>162</v>
      </c>
      <c r="C207" s="11"/>
      <c r="D207" s="2"/>
      <c r="E207" s="32"/>
      <c r="F207" s="32"/>
      <c r="G207" s="37"/>
      <c r="H207" s="82"/>
    </row>
    <row r="208" spans="1:8" s="27" customFormat="1" ht="45" hidden="1" x14ac:dyDescent="0.25">
      <c r="A208" s="44">
        <v>1</v>
      </c>
      <c r="B208" s="33" t="s">
        <v>163</v>
      </c>
      <c r="C208" s="11"/>
      <c r="D208" s="23">
        <v>95095</v>
      </c>
      <c r="E208" s="32"/>
      <c r="F208" s="32"/>
      <c r="G208" s="37"/>
      <c r="H208" s="82"/>
    </row>
    <row r="209" spans="1:8" s="27" customFormat="1" hidden="1" x14ac:dyDescent="0.25">
      <c r="A209" s="44">
        <v>1</v>
      </c>
      <c r="B209" s="33" t="s">
        <v>159</v>
      </c>
      <c r="C209" s="11"/>
      <c r="D209" s="23">
        <v>23005</v>
      </c>
      <c r="E209" s="32"/>
      <c r="F209" s="32"/>
      <c r="G209" s="37"/>
      <c r="H209" s="82"/>
    </row>
    <row r="210" spans="1:8" s="27" customFormat="1" ht="45" hidden="1" x14ac:dyDescent="0.25">
      <c r="A210" s="44">
        <v>1</v>
      </c>
      <c r="B210" s="33" t="s">
        <v>164</v>
      </c>
      <c r="C210" s="11"/>
      <c r="D210" s="23">
        <v>4170</v>
      </c>
      <c r="E210" s="32"/>
      <c r="F210" s="32"/>
      <c r="G210" s="37"/>
      <c r="H210" s="82"/>
    </row>
    <row r="211" spans="1:8" s="27" customFormat="1" hidden="1" x14ac:dyDescent="0.25">
      <c r="A211" s="44">
        <v>1</v>
      </c>
      <c r="B211" s="33" t="s">
        <v>159</v>
      </c>
      <c r="C211" s="11"/>
      <c r="D211" s="23">
        <v>2800</v>
      </c>
      <c r="E211" s="32"/>
      <c r="F211" s="32"/>
      <c r="G211" s="37"/>
      <c r="H211" s="82"/>
    </row>
    <row r="212" spans="1:8" s="27" customFormat="1" ht="31.5" hidden="1" customHeight="1" x14ac:dyDescent="0.25">
      <c r="A212" s="44">
        <v>1</v>
      </c>
      <c r="B212" s="29" t="s">
        <v>165</v>
      </c>
      <c r="C212" s="11"/>
      <c r="D212" s="2"/>
      <c r="E212" s="32"/>
      <c r="F212" s="32"/>
      <c r="G212" s="37"/>
      <c r="H212" s="82"/>
    </row>
    <row r="213" spans="1:8" s="27" customFormat="1" ht="15.75" hidden="1" customHeight="1" x14ac:dyDescent="0.25">
      <c r="A213" s="44">
        <v>1</v>
      </c>
      <c r="B213" s="29" t="s">
        <v>166</v>
      </c>
      <c r="C213" s="11"/>
      <c r="D213" s="2"/>
      <c r="E213" s="32"/>
      <c r="F213" s="32"/>
      <c r="G213" s="37"/>
      <c r="H213" s="82"/>
    </row>
    <row r="214" spans="1:8" s="27" customFormat="1" ht="15.75" hidden="1" customHeight="1" x14ac:dyDescent="0.25">
      <c r="A214" s="44">
        <v>1</v>
      </c>
      <c r="B214" s="12" t="s">
        <v>167</v>
      </c>
      <c r="C214" s="11"/>
      <c r="D214" s="2"/>
      <c r="E214" s="32"/>
      <c r="F214" s="32"/>
      <c r="G214" s="37"/>
      <c r="H214" s="82"/>
    </row>
    <row r="215" spans="1:8" s="27" customFormat="1" hidden="1" x14ac:dyDescent="0.25">
      <c r="A215" s="44">
        <v>1</v>
      </c>
      <c r="B215" s="13" t="s">
        <v>87</v>
      </c>
      <c r="C215" s="28"/>
      <c r="D215" s="26"/>
      <c r="E215" s="32"/>
      <c r="F215" s="32"/>
      <c r="G215" s="37"/>
      <c r="H215" s="82"/>
    </row>
    <row r="216" spans="1:8" s="27" customFormat="1" hidden="1" x14ac:dyDescent="0.25">
      <c r="A216" s="44">
        <v>1</v>
      </c>
      <c r="B216" s="25" t="s">
        <v>110</v>
      </c>
      <c r="C216" s="28"/>
      <c r="D216" s="48"/>
      <c r="E216" s="32"/>
      <c r="F216" s="32"/>
      <c r="G216" s="37"/>
      <c r="H216" s="82"/>
    </row>
    <row r="217" spans="1:8" ht="30" hidden="1" x14ac:dyDescent="0.25">
      <c r="A217" s="44">
        <v>1</v>
      </c>
      <c r="B217" s="13" t="s">
        <v>88</v>
      </c>
      <c r="C217" s="11"/>
      <c r="D217" s="2">
        <f>17187-200</f>
        <v>16987</v>
      </c>
      <c r="E217" s="2"/>
      <c r="F217" s="2"/>
      <c r="G217" s="2"/>
    </row>
    <row r="218" spans="1:8" s="27" customFormat="1" ht="15.75" hidden="1" customHeight="1" x14ac:dyDescent="0.25">
      <c r="A218" s="44">
        <v>1</v>
      </c>
      <c r="B218" s="13" t="s">
        <v>168</v>
      </c>
      <c r="C218" s="11"/>
      <c r="D218" s="2"/>
      <c r="E218" s="32"/>
      <c r="F218" s="32"/>
      <c r="G218" s="37"/>
      <c r="H218" s="82"/>
    </row>
    <row r="219" spans="1:8" s="27" customFormat="1" ht="45" hidden="1" x14ac:dyDescent="0.25">
      <c r="A219" s="44">
        <v>1</v>
      </c>
      <c r="B219" s="13" t="s">
        <v>219</v>
      </c>
      <c r="C219" s="11"/>
      <c r="D219" s="2">
        <v>200</v>
      </c>
      <c r="E219" s="32"/>
      <c r="F219" s="32"/>
      <c r="G219" s="37"/>
      <c r="H219" s="82"/>
    </row>
    <row r="220" spans="1:8" s="27" customFormat="1" hidden="1" x14ac:dyDescent="0.25">
      <c r="A220" s="44">
        <v>1</v>
      </c>
      <c r="B220" s="35" t="s">
        <v>112</v>
      </c>
      <c r="C220" s="11"/>
      <c r="D220" s="8">
        <f>D197+ROUND(D215*3.2,0)+D217+D219</f>
        <v>119369</v>
      </c>
      <c r="E220" s="32"/>
      <c r="F220" s="32"/>
      <c r="G220" s="37"/>
      <c r="H220" s="82"/>
    </row>
    <row r="221" spans="1:8" s="27" customFormat="1" hidden="1" x14ac:dyDescent="0.25">
      <c r="A221" s="44">
        <v>1</v>
      </c>
      <c r="B221" s="36" t="s">
        <v>111</v>
      </c>
      <c r="C221" s="11"/>
      <c r="D221" s="8">
        <f>SUM(D195,D220)</f>
        <v>289011</v>
      </c>
      <c r="E221" s="32"/>
      <c r="F221" s="32"/>
      <c r="G221" s="37"/>
      <c r="H221" s="82"/>
    </row>
    <row r="222" spans="1:8" hidden="1" x14ac:dyDescent="0.25">
      <c r="A222" s="44">
        <v>1</v>
      </c>
      <c r="B222" s="19" t="s">
        <v>7</v>
      </c>
      <c r="C222" s="11"/>
      <c r="D222" s="2"/>
      <c r="E222" s="2"/>
      <c r="F222" s="2"/>
      <c r="G222" s="2"/>
    </row>
    <row r="223" spans="1:8" hidden="1" x14ac:dyDescent="0.25">
      <c r="A223" s="44">
        <v>1</v>
      </c>
      <c r="B223" s="209" t="s">
        <v>106</v>
      </c>
      <c r="C223" s="11"/>
      <c r="D223" s="2"/>
      <c r="E223" s="2"/>
      <c r="F223" s="2"/>
      <c r="G223" s="2"/>
    </row>
    <row r="224" spans="1:8" hidden="1" x14ac:dyDescent="0.25">
      <c r="A224" s="44">
        <v>1</v>
      </c>
      <c r="B224" s="158" t="s">
        <v>42</v>
      </c>
      <c r="C224" s="1">
        <v>300</v>
      </c>
      <c r="D224" s="2"/>
      <c r="E224" s="40">
        <v>9</v>
      </c>
      <c r="F224" s="2">
        <f>ROUND(G224/C224,0)</f>
        <v>0</v>
      </c>
      <c r="G224" s="2">
        <f>ROUND(D224*E224,0)</f>
        <v>0</v>
      </c>
    </row>
    <row r="225" spans="1:8" hidden="1" x14ac:dyDescent="0.25">
      <c r="A225" s="44">
        <v>1</v>
      </c>
      <c r="B225" s="122" t="s">
        <v>9</v>
      </c>
      <c r="C225" s="11"/>
      <c r="D225" s="8">
        <f>D224</f>
        <v>0</v>
      </c>
      <c r="E225" s="7" t="e">
        <f>G225/D225</f>
        <v>#DIV/0!</v>
      </c>
      <c r="F225" s="8">
        <f>F224</f>
        <v>0</v>
      </c>
      <c r="G225" s="8">
        <f>G224</f>
        <v>0</v>
      </c>
    </row>
    <row r="226" spans="1:8" hidden="1" x14ac:dyDescent="0.25">
      <c r="A226" s="44">
        <v>1</v>
      </c>
      <c r="B226" s="24" t="s">
        <v>20</v>
      </c>
      <c r="C226" s="11"/>
      <c r="D226" s="8"/>
      <c r="E226" s="7"/>
      <c r="F226" s="8"/>
      <c r="G226" s="8"/>
    </row>
    <row r="227" spans="1:8" s="44" customFormat="1" hidden="1" x14ac:dyDescent="0.25">
      <c r="A227" s="44">
        <v>1</v>
      </c>
      <c r="B227" s="158" t="s">
        <v>26</v>
      </c>
      <c r="C227" s="1">
        <v>240</v>
      </c>
      <c r="D227" s="2">
        <v>323</v>
      </c>
      <c r="E227" s="40">
        <v>8</v>
      </c>
      <c r="F227" s="2">
        <f>ROUND(G227/C227,0)</f>
        <v>11</v>
      </c>
      <c r="G227" s="2">
        <f>ROUND(D227*E227,0)</f>
        <v>2584</v>
      </c>
      <c r="H227" s="67"/>
    </row>
    <row r="228" spans="1:8" s="44" customFormat="1" hidden="1" x14ac:dyDescent="0.25">
      <c r="A228" s="44">
        <v>1</v>
      </c>
      <c r="B228" s="210" t="s">
        <v>57</v>
      </c>
      <c r="C228" s="1">
        <v>240</v>
      </c>
      <c r="D228" s="2">
        <v>795</v>
      </c>
      <c r="E228" s="40">
        <v>8</v>
      </c>
      <c r="F228" s="2">
        <f>ROUND(G228/C228,0)</f>
        <v>27</v>
      </c>
      <c r="G228" s="2">
        <f>ROUND(D228*E228,0)</f>
        <v>6360</v>
      </c>
      <c r="H228" s="67"/>
    </row>
    <row r="229" spans="1:8" s="44" customFormat="1" hidden="1" x14ac:dyDescent="0.25">
      <c r="A229" s="44">
        <v>1</v>
      </c>
      <c r="B229" s="206" t="s">
        <v>107</v>
      </c>
      <c r="C229" s="1"/>
      <c r="D229" s="20">
        <f>SUM(D227:D228)</f>
        <v>1118</v>
      </c>
      <c r="E229" s="208">
        <f t="shared" ref="E229" si="18">E227</f>
        <v>8</v>
      </c>
      <c r="F229" s="20">
        <f t="shared" ref="F229:G229" si="19">SUM(F227:F228)</f>
        <v>38</v>
      </c>
      <c r="G229" s="20">
        <f t="shared" si="19"/>
        <v>8944</v>
      </c>
      <c r="H229" s="67"/>
    </row>
    <row r="230" spans="1:8" ht="21.75" hidden="1" customHeight="1" x14ac:dyDescent="0.25">
      <c r="A230" s="44">
        <v>1</v>
      </c>
      <c r="B230" s="185" t="s">
        <v>85</v>
      </c>
      <c r="C230" s="11"/>
      <c r="D230" s="8">
        <f>D225+D229</f>
        <v>1118</v>
      </c>
      <c r="E230" s="7">
        <f>G230/D230</f>
        <v>8</v>
      </c>
      <c r="F230" s="8">
        <f>F225+F229</f>
        <v>38</v>
      </c>
      <c r="G230" s="8">
        <f>G225+G229</f>
        <v>8944</v>
      </c>
    </row>
    <row r="231" spans="1:8" s="44" customFormat="1" ht="16.5" hidden="1" customHeight="1" thickBot="1" x14ac:dyDescent="0.25">
      <c r="A231" s="44">
        <v>1</v>
      </c>
      <c r="B231" s="211" t="s">
        <v>10</v>
      </c>
      <c r="C231" s="112"/>
      <c r="D231" s="173"/>
      <c r="E231" s="173"/>
      <c r="F231" s="173"/>
      <c r="G231" s="173"/>
      <c r="H231" s="67"/>
    </row>
    <row r="232" spans="1:8" s="44" customFormat="1" ht="22.5" hidden="1" customHeight="1" x14ac:dyDescent="0.25">
      <c r="A232" s="44">
        <v>1</v>
      </c>
      <c r="B232" s="66" t="s">
        <v>92</v>
      </c>
      <c r="C232" s="42"/>
      <c r="D232" s="2"/>
      <c r="E232" s="2"/>
      <c r="F232" s="2"/>
      <c r="G232" s="2"/>
      <c r="H232" s="67"/>
    </row>
    <row r="233" spans="1:8" s="44" customFormat="1" hidden="1" x14ac:dyDescent="0.25">
      <c r="A233" s="44">
        <v>1</v>
      </c>
      <c r="B233" s="45" t="s">
        <v>4</v>
      </c>
      <c r="C233" s="42"/>
      <c r="D233" s="2"/>
      <c r="E233" s="2"/>
      <c r="F233" s="2"/>
      <c r="G233" s="2"/>
      <c r="H233" s="67"/>
    </row>
    <row r="234" spans="1:8" s="44" customFormat="1" hidden="1" x14ac:dyDescent="0.25">
      <c r="A234" s="44">
        <v>1</v>
      </c>
      <c r="B234" s="39" t="s">
        <v>28</v>
      </c>
      <c r="C234" s="1">
        <v>300</v>
      </c>
      <c r="D234" s="2">
        <f>1860+25</f>
        <v>1885</v>
      </c>
      <c r="E234" s="40">
        <v>5.7</v>
      </c>
      <c r="F234" s="2">
        <f>ROUND(G234/C234,0)</f>
        <v>36</v>
      </c>
      <c r="G234" s="2">
        <f>ROUND(D234*E234,0)</f>
        <v>10745</v>
      </c>
      <c r="H234" s="67"/>
    </row>
    <row r="235" spans="1:8" hidden="1" x14ac:dyDescent="0.25">
      <c r="A235" s="44">
        <v>1</v>
      </c>
      <c r="B235" s="39" t="s">
        <v>24</v>
      </c>
      <c r="C235" s="1">
        <v>340</v>
      </c>
      <c r="D235" s="2">
        <v>1385</v>
      </c>
      <c r="E235" s="40">
        <v>6</v>
      </c>
      <c r="F235" s="2">
        <f>ROUND(G235/C235,0)</f>
        <v>24</v>
      </c>
      <c r="G235" s="2">
        <f>ROUND(D235*E235,0)</f>
        <v>8310</v>
      </c>
    </row>
    <row r="236" spans="1:8" hidden="1" x14ac:dyDescent="0.25">
      <c r="A236" s="44">
        <v>1</v>
      </c>
      <c r="B236" s="35" t="s">
        <v>5</v>
      </c>
      <c r="C236" s="42"/>
      <c r="D236" s="8">
        <f>SUM(D234:D235)</f>
        <v>3270</v>
      </c>
      <c r="E236" s="7">
        <f>G236/D236</f>
        <v>5.8272171253822629</v>
      </c>
      <c r="F236" s="8">
        <f>SUM(F234:F235)</f>
        <v>60</v>
      </c>
      <c r="G236" s="8">
        <f>SUM(G234:G235)</f>
        <v>19055</v>
      </c>
    </row>
    <row r="237" spans="1:8" s="44" customFormat="1" hidden="1" x14ac:dyDescent="0.25">
      <c r="A237" s="44">
        <v>1</v>
      </c>
      <c r="B237" s="10" t="s">
        <v>138</v>
      </c>
      <c r="C237" s="11"/>
      <c r="D237" s="2"/>
      <c r="E237" s="2"/>
      <c r="F237" s="2"/>
      <c r="G237" s="2"/>
      <c r="H237" s="67"/>
    </row>
    <row r="238" spans="1:8" s="44" customFormat="1" hidden="1" x14ac:dyDescent="0.25">
      <c r="A238" s="44">
        <v>1</v>
      </c>
      <c r="B238" s="12" t="s">
        <v>233</v>
      </c>
      <c r="C238" s="11"/>
      <c r="D238" s="2">
        <f>D240+D239/2.7</f>
        <v>49698.666666666664</v>
      </c>
      <c r="E238" s="2"/>
      <c r="F238" s="2"/>
      <c r="G238" s="2"/>
      <c r="H238" s="67"/>
    </row>
    <row r="239" spans="1:8" s="44" customFormat="1" hidden="1" x14ac:dyDescent="0.25">
      <c r="A239" s="44">
        <v>1</v>
      </c>
      <c r="B239" s="12" t="s">
        <v>213</v>
      </c>
      <c r="C239" s="15"/>
      <c r="D239" s="2">
        <v>3150</v>
      </c>
      <c r="E239" s="15"/>
      <c r="F239" s="15"/>
      <c r="G239" s="15"/>
      <c r="H239" s="67"/>
    </row>
    <row r="240" spans="1:8" s="44" customFormat="1" hidden="1" x14ac:dyDescent="0.25">
      <c r="A240" s="44">
        <v>1</v>
      </c>
      <c r="B240" s="12" t="s">
        <v>167</v>
      </c>
      <c r="C240" s="11"/>
      <c r="D240" s="2">
        <v>48532</v>
      </c>
      <c r="E240" s="2"/>
      <c r="F240" s="2"/>
      <c r="G240" s="2"/>
      <c r="H240" s="67"/>
    </row>
    <row r="241" spans="1:8" s="44" customFormat="1" hidden="1" x14ac:dyDescent="0.25">
      <c r="A241" s="44">
        <v>1</v>
      </c>
      <c r="B241" s="13" t="s">
        <v>87</v>
      </c>
      <c r="C241" s="11"/>
      <c r="D241" s="2">
        <f>D242+D243</f>
        <v>28806.529411764706</v>
      </c>
      <c r="E241" s="2"/>
      <c r="F241" s="2"/>
      <c r="G241" s="2"/>
      <c r="H241" s="67"/>
    </row>
    <row r="242" spans="1:8" s="44" customFormat="1" hidden="1" x14ac:dyDescent="0.25">
      <c r="A242" s="44">
        <v>1</v>
      </c>
      <c r="B242" s="13" t="s">
        <v>192</v>
      </c>
      <c r="C242" s="11"/>
      <c r="D242" s="2">
        <v>27611</v>
      </c>
      <c r="E242" s="2"/>
      <c r="F242" s="2"/>
      <c r="G242" s="2"/>
      <c r="H242" s="67"/>
    </row>
    <row r="243" spans="1:8" s="44" customFormat="1" hidden="1" x14ac:dyDescent="0.25">
      <c r="A243" s="44">
        <v>1</v>
      </c>
      <c r="B243" s="13" t="s">
        <v>194</v>
      </c>
      <c r="C243" s="11"/>
      <c r="D243" s="2">
        <f>D244/8.5</f>
        <v>1195.5294117647059</v>
      </c>
      <c r="E243" s="2"/>
      <c r="F243" s="2"/>
      <c r="G243" s="2"/>
      <c r="H243" s="67"/>
    </row>
    <row r="244" spans="1:8" s="44" customFormat="1" hidden="1" x14ac:dyDescent="0.25">
      <c r="A244" s="44">
        <v>1</v>
      </c>
      <c r="B244" s="25" t="s">
        <v>193</v>
      </c>
      <c r="C244" s="11"/>
      <c r="D244" s="2">
        <v>10162</v>
      </c>
      <c r="E244" s="2"/>
      <c r="F244" s="2"/>
      <c r="G244" s="2"/>
      <c r="H244" s="67"/>
    </row>
    <row r="245" spans="1:8" s="44" customFormat="1" ht="30" hidden="1" x14ac:dyDescent="0.25">
      <c r="A245" s="44">
        <v>1</v>
      </c>
      <c r="B245" s="13" t="s">
        <v>88</v>
      </c>
      <c r="C245" s="11"/>
      <c r="D245" s="2"/>
      <c r="E245" s="2"/>
      <c r="F245" s="2"/>
      <c r="G245" s="2"/>
      <c r="H245" s="67"/>
    </row>
    <row r="246" spans="1:8" s="44" customFormat="1" hidden="1" x14ac:dyDescent="0.25">
      <c r="A246" s="44">
        <v>1</v>
      </c>
      <c r="B246" s="163" t="s">
        <v>111</v>
      </c>
      <c r="C246" s="11"/>
      <c r="D246" s="28">
        <f>D238+ROUND(D242*3.2,0)+D244/3.9</f>
        <v>140659.30769230769</v>
      </c>
      <c r="E246" s="2"/>
      <c r="F246" s="2"/>
      <c r="G246" s="2"/>
      <c r="H246" s="67"/>
    </row>
    <row r="247" spans="1:8" s="44" customFormat="1" hidden="1" x14ac:dyDescent="0.25">
      <c r="A247" s="44">
        <v>1</v>
      </c>
      <c r="B247" s="19" t="s">
        <v>7</v>
      </c>
      <c r="C247" s="42"/>
      <c r="D247" s="2"/>
      <c r="E247" s="2"/>
      <c r="F247" s="2"/>
      <c r="G247" s="2"/>
      <c r="H247" s="67"/>
    </row>
    <row r="248" spans="1:8" s="44" customFormat="1" hidden="1" x14ac:dyDescent="0.25">
      <c r="A248" s="44">
        <v>1</v>
      </c>
      <c r="B248" s="209" t="s">
        <v>106</v>
      </c>
      <c r="C248" s="42"/>
      <c r="D248" s="2"/>
      <c r="E248" s="2"/>
      <c r="F248" s="2"/>
      <c r="G248" s="2"/>
      <c r="H248" s="67"/>
    </row>
    <row r="249" spans="1:8" s="44" customFormat="1" hidden="1" x14ac:dyDescent="0.25">
      <c r="A249" s="44">
        <v>1</v>
      </c>
      <c r="B249" s="158" t="s">
        <v>24</v>
      </c>
      <c r="C249" s="1">
        <v>300</v>
      </c>
      <c r="D249" s="2">
        <v>900</v>
      </c>
      <c r="E249" s="40">
        <v>7.9</v>
      </c>
      <c r="F249" s="2">
        <f>ROUND(G249/C249,0)</f>
        <v>24</v>
      </c>
      <c r="G249" s="2">
        <f>ROUND(D249*E249,0)</f>
        <v>7110</v>
      </c>
      <c r="H249" s="67"/>
    </row>
    <row r="250" spans="1:8" s="44" customFormat="1" hidden="1" x14ac:dyDescent="0.25">
      <c r="A250" s="44">
        <v>1</v>
      </c>
      <c r="B250" s="122" t="s">
        <v>9</v>
      </c>
      <c r="C250" s="1"/>
      <c r="D250" s="8">
        <f>D249</f>
        <v>900</v>
      </c>
      <c r="E250" s="7">
        <f>G250/D250</f>
        <v>7.9</v>
      </c>
      <c r="F250" s="8">
        <f>F249</f>
        <v>24</v>
      </c>
      <c r="G250" s="8">
        <f>G249</f>
        <v>7110</v>
      </c>
      <c r="H250" s="67"/>
    </row>
    <row r="251" spans="1:8" s="44" customFormat="1" hidden="1" x14ac:dyDescent="0.25">
      <c r="A251" s="44">
        <v>1</v>
      </c>
      <c r="B251" s="24" t="s">
        <v>20</v>
      </c>
      <c r="C251" s="1"/>
      <c r="D251" s="8"/>
      <c r="E251" s="7"/>
      <c r="F251" s="8"/>
      <c r="G251" s="8"/>
      <c r="H251" s="67"/>
    </row>
    <row r="252" spans="1:8" s="44" customFormat="1" hidden="1" x14ac:dyDescent="0.25">
      <c r="A252" s="44">
        <v>1</v>
      </c>
      <c r="B252" s="158" t="s">
        <v>24</v>
      </c>
      <c r="C252" s="1">
        <v>240</v>
      </c>
      <c r="D252" s="2">
        <v>255</v>
      </c>
      <c r="E252" s="40">
        <v>7.9</v>
      </c>
      <c r="F252" s="2">
        <f>ROUND(G252/C252,0)</f>
        <v>8</v>
      </c>
      <c r="G252" s="2">
        <f>ROUND(D252*E252,0)</f>
        <v>2015</v>
      </c>
      <c r="H252" s="67"/>
    </row>
    <row r="253" spans="1:8" s="44" customFormat="1" hidden="1" x14ac:dyDescent="0.25">
      <c r="A253" s="44">
        <v>1</v>
      </c>
      <c r="B253" s="210" t="s">
        <v>23</v>
      </c>
      <c r="C253" s="1">
        <v>240</v>
      </c>
      <c r="D253" s="2">
        <v>150</v>
      </c>
      <c r="E253" s="40">
        <v>4</v>
      </c>
      <c r="F253" s="2">
        <f>ROUND(G253/C253,0)</f>
        <v>3</v>
      </c>
      <c r="G253" s="2">
        <f>ROUND(D253*E253,0)</f>
        <v>600</v>
      </c>
      <c r="H253" s="67"/>
    </row>
    <row r="254" spans="1:8" s="44" customFormat="1" hidden="1" x14ac:dyDescent="0.25">
      <c r="A254" s="44">
        <v>1</v>
      </c>
      <c r="B254" s="206" t="s">
        <v>107</v>
      </c>
      <c r="C254" s="212"/>
      <c r="D254" s="20">
        <f>D252+D253</f>
        <v>405</v>
      </c>
      <c r="E254" s="7">
        <f t="shared" ref="E254:E255" si="20">G254/D254</f>
        <v>6.4567901234567904</v>
      </c>
      <c r="F254" s="20">
        <f t="shared" ref="F254:G254" si="21">F252+F253</f>
        <v>11</v>
      </c>
      <c r="G254" s="20">
        <f t="shared" si="21"/>
        <v>2615</v>
      </c>
      <c r="H254" s="67"/>
    </row>
    <row r="255" spans="1:8" ht="18.75" hidden="1" customHeight="1" x14ac:dyDescent="0.25">
      <c r="A255" s="44">
        <v>1</v>
      </c>
      <c r="B255" s="185" t="s">
        <v>85</v>
      </c>
      <c r="C255" s="213"/>
      <c r="D255" s="8">
        <f>D250+D254</f>
        <v>1305</v>
      </c>
      <c r="E255" s="7">
        <f t="shared" si="20"/>
        <v>7.4521072796934869</v>
      </c>
      <c r="F255" s="8">
        <f>F250+F254</f>
        <v>35</v>
      </c>
      <c r="G255" s="8">
        <f>G250+G254</f>
        <v>9725</v>
      </c>
    </row>
    <row r="256" spans="1:8" s="217" customFormat="1" hidden="1" thickBot="1" x14ac:dyDescent="0.25">
      <c r="A256" s="44">
        <v>1</v>
      </c>
      <c r="B256" s="214" t="s">
        <v>10</v>
      </c>
      <c r="C256" s="199"/>
      <c r="D256" s="215"/>
      <c r="E256" s="215"/>
      <c r="F256" s="215"/>
      <c r="G256" s="215"/>
      <c r="H256" s="216"/>
    </row>
    <row r="257" spans="1:7" hidden="1" x14ac:dyDescent="0.25">
      <c r="A257" s="44">
        <v>1</v>
      </c>
      <c r="B257" s="218"/>
      <c r="C257" s="219"/>
      <c r="D257" s="76"/>
      <c r="E257" s="76"/>
      <c r="F257" s="76"/>
      <c r="G257" s="76"/>
    </row>
    <row r="258" spans="1:7" hidden="1" x14ac:dyDescent="0.25">
      <c r="A258" s="44">
        <v>1</v>
      </c>
      <c r="B258" s="157" t="s">
        <v>93</v>
      </c>
      <c r="C258" s="1"/>
      <c r="D258" s="114"/>
      <c r="E258" s="2"/>
      <c r="F258" s="2"/>
      <c r="G258" s="2"/>
    </row>
    <row r="259" spans="1:7" hidden="1" x14ac:dyDescent="0.25">
      <c r="A259" s="44">
        <v>1</v>
      </c>
      <c r="B259" s="45" t="s">
        <v>4</v>
      </c>
      <c r="C259" s="1"/>
      <c r="D259" s="2"/>
      <c r="E259" s="2"/>
      <c r="F259" s="2"/>
      <c r="G259" s="2"/>
    </row>
    <row r="260" spans="1:7" hidden="1" x14ac:dyDescent="0.25">
      <c r="A260" s="44">
        <v>1</v>
      </c>
      <c r="B260" s="39" t="s">
        <v>28</v>
      </c>
      <c r="C260" s="1">
        <v>300</v>
      </c>
      <c r="D260" s="1">
        <v>1420</v>
      </c>
      <c r="E260" s="40">
        <v>5.8</v>
      </c>
      <c r="F260" s="2">
        <f>ROUND(G260/C260,0)</f>
        <v>27</v>
      </c>
      <c r="G260" s="2">
        <f>ROUND(D260*E260,0)</f>
        <v>8236</v>
      </c>
    </row>
    <row r="261" spans="1:7" hidden="1" x14ac:dyDescent="0.25">
      <c r="A261" s="44">
        <v>1</v>
      </c>
      <c r="B261" s="39" t="s">
        <v>24</v>
      </c>
      <c r="C261" s="1">
        <v>300</v>
      </c>
      <c r="D261" s="1">
        <v>200</v>
      </c>
      <c r="E261" s="40">
        <v>6</v>
      </c>
      <c r="F261" s="2">
        <f>ROUND(G261/C261,0)</f>
        <v>4</v>
      </c>
      <c r="G261" s="2">
        <f>ROUND(D261*E261,0)</f>
        <v>1200</v>
      </c>
    </row>
    <row r="262" spans="1:7" hidden="1" x14ac:dyDescent="0.25">
      <c r="A262" s="44">
        <v>1</v>
      </c>
      <c r="B262" s="35" t="s">
        <v>5</v>
      </c>
      <c r="C262" s="42"/>
      <c r="D262" s="8">
        <f>D260+D261</f>
        <v>1620</v>
      </c>
      <c r="E262" s="7">
        <f>G262/D262</f>
        <v>5.8246913580246913</v>
      </c>
      <c r="F262" s="8">
        <f>F260+F261</f>
        <v>31</v>
      </c>
      <c r="G262" s="8">
        <f>G260+G261</f>
        <v>9436</v>
      </c>
    </row>
    <row r="263" spans="1:7" hidden="1" x14ac:dyDescent="0.25">
      <c r="A263" s="44">
        <v>1</v>
      </c>
      <c r="B263" s="10" t="s">
        <v>138</v>
      </c>
      <c r="C263" s="11"/>
      <c r="D263" s="2"/>
      <c r="E263" s="2"/>
      <c r="F263" s="2"/>
      <c r="G263" s="2"/>
    </row>
    <row r="264" spans="1:7" hidden="1" x14ac:dyDescent="0.25">
      <c r="A264" s="44">
        <v>1</v>
      </c>
      <c r="B264" s="12" t="s">
        <v>233</v>
      </c>
      <c r="C264" s="11"/>
      <c r="D264" s="2">
        <f>D266+D265/2.7</f>
        <v>31211.111111111109</v>
      </c>
      <c r="E264" s="2"/>
      <c r="F264" s="2"/>
      <c r="G264" s="2"/>
    </row>
    <row r="265" spans="1:7" hidden="1" x14ac:dyDescent="0.25">
      <c r="A265" s="44">
        <v>1</v>
      </c>
      <c r="B265" s="12" t="s">
        <v>213</v>
      </c>
      <c r="C265" s="15"/>
      <c r="D265" s="2">
        <v>570</v>
      </c>
      <c r="E265" s="15"/>
      <c r="F265" s="15"/>
      <c r="G265" s="15"/>
    </row>
    <row r="266" spans="1:7" hidden="1" x14ac:dyDescent="0.25">
      <c r="A266" s="44">
        <v>1</v>
      </c>
      <c r="B266" s="12" t="s">
        <v>167</v>
      </c>
      <c r="C266" s="11"/>
      <c r="D266" s="2">
        <v>31000</v>
      </c>
      <c r="E266" s="2"/>
      <c r="F266" s="2"/>
      <c r="G266" s="2"/>
    </row>
    <row r="267" spans="1:7" hidden="1" x14ac:dyDescent="0.25">
      <c r="A267" s="44">
        <v>1</v>
      </c>
      <c r="B267" s="13" t="s">
        <v>87</v>
      </c>
      <c r="C267" s="11"/>
      <c r="D267" s="2">
        <f>D268+D269</f>
        <v>10140</v>
      </c>
      <c r="E267" s="2"/>
      <c r="F267" s="2"/>
      <c r="G267" s="2"/>
    </row>
    <row r="268" spans="1:7" hidden="1" x14ac:dyDescent="0.25">
      <c r="A268" s="44">
        <v>1</v>
      </c>
      <c r="B268" s="13" t="s">
        <v>192</v>
      </c>
      <c r="C268" s="11"/>
      <c r="D268" s="2">
        <v>9424</v>
      </c>
      <c r="E268" s="2"/>
      <c r="F268" s="2"/>
      <c r="G268" s="2"/>
    </row>
    <row r="269" spans="1:7" hidden="1" x14ac:dyDescent="0.25">
      <c r="A269" s="44">
        <v>1</v>
      </c>
      <c r="B269" s="13" t="s">
        <v>194</v>
      </c>
      <c r="C269" s="11"/>
      <c r="D269" s="2">
        <f>D270/8.5</f>
        <v>716</v>
      </c>
      <c r="E269" s="2"/>
      <c r="F269" s="2"/>
      <c r="G269" s="2"/>
    </row>
    <row r="270" spans="1:7" hidden="1" x14ac:dyDescent="0.25">
      <c r="A270" s="44">
        <v>1</v>
      </c>
      <c r="B270" s="25" t="s">
        <v>193</v>
      </c>
      <c r="C270" s="11"/>
      <c r="D270" s="2">
        <v>6086</v>
      </c>
      <c r="E270" s="2"/>
      <c r="F270" s="2"/>
      <c r="G270" s="2"/>
    </row>
    <row r="271" spans="1:7" ht="30" hidden="1" x14ac:dyDescent="0.25">
      <c r="A271" s="44">
        <v>1</v>
      </c>
      <c r="B271" s="13" t="s">
        <v>88</v>
      </c>
      <c r="C271" s="11"/>
      <c r="D271" s="2"/>
      <c r="E271" s="2"/>
      <c r="F271" s="2"/>
      <c r="G271" s="2"/>
    </row>
    <row r="272" spans="1:7" hidden="1" x14ac:dyDescent="0.25">
      <c r="A272" s="44">
        <v>1</v>
      </c>
      <c r="B272" s="163" t="s">
        <v>111</v>
      </c>
      <c r="C272" s="11"/>
      <c r="D272" s="28">
        <f>D264+ROUND(D268*3.2,0)+D270/3.9</f>
        <v>62928.62393162393</v>
      </c>
      <c r="E272" s="2"/>
      <c r="F272" s="2"/>
      <c r="G272" s="2"/>
    </row>
    <row r="273" spans="1:7" hidden="1" x14ac:dyDescent="0.25">
      <c r="A273" s="44">
        <v>1</v>
      </c>
      <c r="B273" s="19" t="s">
        <v>7</v>
      </c>
      <c r="C273" s="42"/>
      <c r="D273" s="2"/>
      <c r="E273" s="2"/>
      <c r="F273" s="2"/>
      <c r="G273" s="2"/>
    </row>
    <row r="274" spans="1:7" hidden="1" x14ac:dyDescent="0.25">
      <c r="A274" s="44">
        <v>1</v>
      </c>
      <c r="B274" s="24" t="s">
        <v>20</v>
      </c>
      <c r="C274" s="42"/>
      <c r="D274" s="2"/>
      <c r="E274" s="2"/>
      <c r="F274" s="2"/>
      <c r="G274" s="2"/>
    </row>
    <row r="275" spans="1:7" hidden="1" x14ac:dyDescent="0.25">
      <c r="A275" s="44">
        <v>1</v>
      </c>
      <c r="B275" s="17" t="s">
        <v>24</v>
      </c>
      <c r="C275" s="15">
        <v>240</v>
      </c>
      <c r="D275" s="6">
        <v>383</v>
      </c>
      <c r="E275" s="220">
        <v>7</v>
      </c>
      <c r="F275" s="2">
        <f>ROUND(G275/C275,0)</f>
        <v>11</v>
      </c>
      <c r="G275" s="2">
        <f>ROUND(D275*E275,0)</f>
        <v>2681</v>
      </c>
    </row>
    <row r="276" spans="1:7" hidden="1" x14ac:dyDescent="0.25">
      <c r="A276" s="44">
        <v>1</v>
      </c>
      <c r="B276" s="17" t="s">
        <v>23</v>
      </c>
      <c r="C276" s="15">
        <v>240</v>
      </c>
      <c r="D276" s="6">
        <v>110</v>
      </c>
      <c r="E276" s="220">
        <v>6</v>
      </c>
      <c r="F276" s="2">
        <f>ROUND(G276/C276,0)</f>
        <v>3</v>
      </c>
      <c r="G276" s="2">
        <f>ROUND(D276*E276,0)</f>
        <v>660</v>
      </c>
    </row>
    <row r="277" spans="1:7" ht="14.25" hidden="1" customHeight="1" x14ac:dyDescent="0.25">
      <c r="A277" s="44">
        <v>1</v>
      </c>
      <c r="B277" s="206" t="s">
        <v>107</v>
      </c>
      <c r="C277" s="1"/>
      <c r="D277" s="20">
        <f>D275+D276</f>
        <v>493</v>
      </c>
      <c r="E277" s="7">
        <f t="shared" ref="E277:E278" si="22">G277/D277</f>
        <v>6.7768762677484791</v>
      </c>
      <c r="F277" s="20">
        <f t="shared" ref="F277:G277" si="23">F275+F276</f>
        <v>14</v>
      </c>
      <c r="G277" s="20">
        <f t="shared" si="23"/>
        <v>3341</v>
      </c>
    </row>
    <row r="278" spans="1:7" ht="20.25" hidden="1" customHeight="1" x14ac:dyDescent="0.25">
      <c r="A278" s="44">
        <v>1</v>
      </c>
      <c r="B278" s="185" t="s">
        <v>85</v>
      </c>
      <c r="C278" s="50"/>
      <c r="D278" s="70">
        <f>D277</f>
        <v>493</v>
      </c>
      <c r="E278" s="7">
        <f t="shared" si="22"/>
        <v>6.7768762677484791</v>
      </c>
      <c r="F278" s="70">
        <f>F277</f>
        <v>14</v>
      </c>
      <c r="G278" s="70">
        <f>G277</f>
        <v>3341</v>
      </c>
    </row>
    <row r="279" spans="1:7" ht="15.75" hidden="1" thickBot="1" x14ac:dyDescent="0.3">
      <c r="A279" s="44">
        <v>1</v>
      </c>
      <c r="B279" s="72" t="s">
        <v>10</v>
      </c>
      <c r="C279" s="73"/>
      <c r="D279" s="112"/>
      <c r="E279" s="112"/>
      <c r="F279" s="112"/>
      <c r="G279" s="112"/>
    </row>
    <row r="280" spans="1:7" hidden="1" x14ac:dyDescent="0.25">
      <c r="A280" s="44">
        <v>1</v>
      </c>
      <c r="B280" s="218"/>
      <c r="C280" s="219"/>
      <c r="D280" s="76"/>
      <c r="E280" s="76"/>
      <c r="F280" s="76"/>
      <c r="G280" s="76"/>
    </row>
    <row r="281" spans="1:7" hidden="1" x14ac:dyDescent="0.25">
      <c r="A281" s="44">
        <v>1</v>
      </c>
      <c r="B281" s="66" t="s">
        <v>94</v>
      </c>
      <c r="C281" s="1"/>
      <c r="D281" s="2"/>
      <c r="E281" s="2"/>
      <c r="F281" s="2"/>
      <c r="G281" s="2"/>
    </row>
    <row r="282" spans="1:7" hidden="1" x14ac:dyDescent="0.25">
      <c r="A282" s="44">
        <v>1</v>
      </c>
      <c r="B282" s="45" t="s">
        <v>4</v>
      </c>
      <c r="C282" s="1"/>
      <c r="D282" s="2"/>
      <c r="E282" s="2"/>
      <c r="F282" s="2"/>
      <c r="G282" s="2"/>
    </row>
    <row r="283" spans="1:7" hidden="1" x14ac:dyDescent="0.25">
      <c r="A283" s="44">
        <v>1</v>
      </c>
      <c r="B283" s="39" t="s">
        <v>28</v>
      </c>
      <c r="C283" s="1">
        <v>300</v>
      </c>
      <c r="D283" s="2">
        <v>1430</v>
      </c>
      <c r="E283" s="40">
        <v>6</v>
      </c>
      <c r="F283" s="2">
        <f>ROUND(G283/C283,0)</f>
        <v>29</v>
      </c>
      <c r="G283" s="2">
        <f>ROUND(D283*E283,0)</f>
        <v>8580</v>
      </c>
    </row>
    <row r="284" spans="1:7" hidden="1" x14ac:dyDescent="0.25">
      <c r="A284" s="44">
        <v>1</v>
      </c>
      <c r="B284" s="39" t="s">
        <v>24</v>
      </c>
      <c r="C284" s="1">
        <v>340</v>
      </c>
      <c r="D284" s="2">
        <v>670</v>
      </c>
      <c r="E284" s="40">
        <v>5</v>
      </c>
      <c r="F284" s="2">
        <f>ROUND(G284/C284,0)</f>
        <v>10</v>
      </c>
      <c r="G284" s="2">
        <f>ROUND(D284*E284,0)</f>
        <v>3350</v>
      </c>
    </row>
    <row r="285" spans="1:7" hidden="1" x14ac:dyDescent="0.25">
      <c r="A285" s="44">
        <v>1</v>
      </c>
      <c r="B285" s="35" t="s">
        <v>5</v>
      </c>
      <c r="C285" s="42"/>
      <c r="D285" s="8">
        <f>D283+D284</f>
        <v>2100</v>
      </c>
      <c r="E285" s="7">
        <f>G285/D285</f>
        <v>5.6809523809523812</v>
      </c>
      <c r="F285" s="8">
        <f>F283+F284</f>
        <v>39</v>
      </c>
      <c r="G285" s="8">
        <f>G283+G284</f>
        <v>11930</v>
      </c>
    </row>
    <row r="286" spans="1:7" hidden="1" x14ac:dyDescent="0.25">
      <c r="A286" s="44">
        <v>1</v>
      </c>
      <c r="B286" s="10" t="s">
        <v>138</v>
      </c>
      <c r="C286" s="11"/>
      <c r="D286" s="2"/>
      <c r="E286" s="7"/>
      <c r="F286" s="8"/>
      <c r="G286" s="8"/>
    </row>
    <row r="287" spans="1:7" hidden="1" x14ac:dyDescent="0.25">
      <c r="A287" s="44">
        <v>1</v>
      </c>
      <c r="B287" s="12" t="s">
        <v>233</v>
      </c>
      <c r="C287" s="11"/>
      <c r="D287" s="2">
        <f>D289+D288/2.7</f>
        <v>19481.481481481482</v>
      </c>
      <c r="E287" s="2"/>
      <c r="F287" s="2"/>
      <c r="G287" s="2"/>
    </row>
    <row r="288" spans="1:7" hidden="1" x14ac:dyDescent="0.25">
      <c r="A288" s="44">
        <v>1</v>
      </c>
      <c r="B288" s="12" t="s">
        <v>213</v>
      </c>
      <c r="C288" s="15"/>
      <c r="D288" s="2">
        <v>1300</v>
      </c>
      <c r="E288" s="15"/>
      <c r="F288" s="15"/>
      <c r="G288" s="15"/>
    </row>
    <row r="289" spans="1:7" hidden="1" x14ac:dyDescent="0.25">
      <c r="A289" s="44">
        <v>1</v>
      </c>
      <c r="B289" s="12" t="s">
        <v>167</v>
      </c>
      <c r="C289" s="11"/>
      <c r="D289" s="2">
        <v>19000</v>
      </c>
      <c r="E289" s="2"/>
      <c r="F289" s="2"/>
      <c r="G289" s="2"/>
    </row>
    <row r="290" spans="1:7" hidden="1" x14ac:dyDescent="0.25">
      <c r="A290" s="44">
        <v>1</v>
      </c>
      <c r="B290" s="13" t="s">
        <v>87</v>
      </c>
      <c r="C290" s="11"/>
      <c r="D290" s="2">
        <f>D291+D292</f>
        <v>8670.5882352941171</v>
      </c>
      <c r="E290" s="2"/>
      <c r="F290" s="2"/>
      <c r="G290" s="2"/>
    </row>
    <row r="291" spans="1:7" hidden="1" x14ac:dyDescent="0.25">
      <c r="A291" s="44">
        <v>1</v>
      </c>
      <c r="B291" s="13" t="s">
        <v>192</v>
      </c>
      <c r="C291" s="11"/>
      <c r="D291" s="2">
        <v>8200</v>
      </c>
      <c r="E291" s="2"/>
      <c r="F291" s="2"/>
      <c r="G291" s="2"/>
    </row>
    <row r="292" spans="1:7" hidden="1" x14ac:dyDescent="0.25">
      <c r="A292" s="44">
        <v>1</v>
      </c>
      <c r="B292" s="13" t="s">
        <v>194</v>
      </c>
      <c r="C292" s="11"/>
      <c r="D292" s="2">
        <f>D293/8.5</f>
        <v>470.58823529411762</v>
      </c>
      <c r="E292" s="2"/>
      <c r="F292" s="2"/>
      <c r="G292" s="2"/>
    </row>
    <row r="293" spans="1:7" hidden="1" x14ac:dyDescent="0.25">
      <c r="A293" s="44">
        <v>1</v>
      </c>
      <c r="B293" s="25" t="s">
        <v>193</v>
      </c>
      <c r="C293" s="11"/>
      <c r="D293" s="2">
        <v>4000</v>
      </c>
      <c r="E293" s="2"/>
      <c r="F293" s="2"/>
      <c r="G293" s="2"/>
    </row>
    <row r="294" spans="1:7" ht="30" hidden="1" x14ac:dyDescent="0.25">
      <c r="A294" s="44">
        <v>1</v>
      </c>
      <c r="B294" s="13" t="s">
        <v>88</v>
      </c>
      <c r="C294" s="11"/>
      <c r="D294" s="2"/>
      <c r="E294" s="2"/>
      <c r="F294" s="2"/>
      <c r="G294" s="2"/>
    </row>
    <row r="295" spans="1:7" hidden="1" x14ac:dyDescent="0.25">
      <c r="A295" s="44">
        <v>1</v>
      </c>
      <c r="B295" s="163" t="s">
        <v>111</v>
      </c>
      <c r="C295" s="11"/>
      <c r="D295" s="28">
        <f>D287+ROUND(D291*3.2,0)+D293/3.9</f>
        <v>46747.122507122505</v>
      </c>
      <c r="E295" s="2"/>
      <c r="F295" s="2"/>
      <c r="G295" s="2"/>
    </row>
    <row r="296" spans="1:7" hidden="1" x14ac:dyDescent="0.25">
      <c r="A296" s="44">
        <v>1</v>
      </c>
      <c r="B296" s="221" t="s">
        <v>89</v>
      </c>
      <c r="C296" s="11"/>
      <c r="D296" s="57">
        <f>D297</f>
        <v>140</v>
      </c>
      <c r="E296" s="2"/>
      <c r="F296" s="2"/>
      <c r="G296" s="2"/>
    </row>
    <row r="297" spans="1:7" hidden="1" x14ac:dyDescent="0.25">
      <c r="A297" s="44">
        <v>1</v>
      </c>
      <c r="B297" s="222" t="s">
        <v>185</v>
      </c>
      <c r="C297" s="11"/>
      <c r="D297" s="2">
        <v>140</v>
      </c>
      <c r="E297" s="2"/>
      <c r="F297" s="2"/>
      <c r="G297" s="2"/>
    </row>
    <row r="298" spans="1:7" hidden="1" x14ac:dyDescent="0.25">
      <c r="A298" s="44">
        <v>1</v>
      </c>
      <c r="B298" s="19" t="s">
        <v>7</v>
      </c>
      <c r="C298" s="42"/>
      <c r="D298" s="2"/>
      <c r="E298" s="2"/>
      <c r="F298" s="2"/>
      <c r="G298" s="2"/>
    </row>
    <row r="299" spans="1:7" hidden="1" x14ac:dyDescent="0.25">
      <c r="A299" s="44">
        <v>1</v>
      </c>
      <c r="B299" s="24" t="s">
        <v>20</v>
      </c>
      <c r="C299" s="42"/>
      <c r="D299" s="2"/>
      <c r="E299" s="2"/>
      <c r="F299" s="2"/>
      <c r="G299" s="2"/>
    </row>
    <row r="300" spans="1:7" hidden="1" x14ac:dyDescent="0.25">
      <c r="A300" s="44">
        <v>1</v>
      </c>
      <c r="B300" s="17" t="s">
        <v>24</v>
      </c>
      <c r="C300" s="1">
        <v>240</v>
      </c>
      <c r="D300" s="2">
        <v>312</v>
      </c>
      <c r="E300" s="40">
        <v>7</v>
      </c>
      <c r="F300" s="2">
        <f>ROUND(G300/C300,0)</f>
        <v>9</v>
      </c>
      <c r="G300" s="2">
        <f>ROUND(D300*E300,0)</f>
        <v>2184</v>
      </c>
    </row>
    <row r="301" spans="1:7" hidden="1" x14ac:dyDescent="0.25">
      <c r="A301" s="44">
        <v>1</v>
      </c>
      <c r="B301" s="17" t="s">
        <v>23</v>
      </c>
      <c r="C301" s="1">
        <v>240</v>
      </c>
      <c r="D301" s="2">
        <v>126</v>
      </c>
      <c r="E301" s="49">
        <v>3</v>
      </c>
      <c r="F301" s="2">
        <f>ROUND(G301/C301,0)</f>
        <v>2</v>
      </c>
      <c r="G301" s="2">
        <f>ROUND(D301*E301,0)</f>
        <v>378</v>
      </c>
    </row>
    <row r="302" spans="1:7" ht="18" hidden="1" customHeight="1" x14ac:dyDescent="0.25">
      <c r="A302" s="44">
        <v>1</v>
      </c>
      <c r="B302" s="206" t="s">
        <v>107</v>
      </c>
      <c r="C302" s="1"/>
      <c r="D302" s="20">
        <f>SUM(D300:D301)</f>
        <v>438</v>
      </c>
      <c r="E302" s="7">
        <f t="shared" ref="E302:E303" si="24">G302/D302</f>
        <v>5.8493150684931505</v>
      </c>
      <c r="F302" s="20">
        <f t="shared" ref="F302:G302" si="25">SUM(F300:F301)</f>
        <v>11</v>
      </c>
      <c r="G302" s="20">
        <f t="shared" si="25"/>
        <v>2562</v>
      </c>
    </row>
    <row r="303" spans="1:7" ht="20.25" hidden="1" customHeight="1" x14ac:dyDescent="0.25">
      <c r="A303" s="44">
        <v>1</v>
      </c>
      <c r="B303" s="185" t="s">
        <v>85</v>
      </c>
      <c r="C303" s="50"/>
      <c r="D303" s="70">
        <f>D302</f>
        <v>438</v>
      </c>
      <c r="E303" s="7">
        <f t="shared" si="24"/>
        <v>5.8493150684931505</v>
      </c>
      <c r="F303" s="70">
        <f>F302</f>
        <v>11</v>
      </c>
      <c r="G303" s="70">
        <f>G302</f>
        <v>2562</v>
      </c>
    </row>
    <row r="304" spans="1:7" ht="15.75" hidden="1" thickBot="1" x14ac:dyDescent="0.3">
      <c r="A304" s="44">
        <v>1</v>
      </c>
      <c r="B304" s="72" t="s">
        <v>10</v>
      </c>
      <c r="C304" s="112"/>
      <c r="D304" s="112"/>
      <c r="E304" s="112"/>
      <c r="F304" s="112"/>
      <c r="G304" s="112"/>
    </row>
    <row r="305" spans="1:8" hidden="1" x14ac:dyDescent="0.25">
      <c r="A305" s="44">
        <v>1</v>
      </c>
      <c r="B305" s="50"/>
      <c r="C305" s="223"/>
      <c r="D305" s="2"/>
      <c r="E305" s="2"/>
      <c r="F305" s="2"/>
      <c r="G305" s="2"/>
    </row>
    <row r="306" spans="1:8" ht="29.25" hidden="1" x14ac:dyDescent="0.25">
      <c r="A306" s="44">
        <v>1</v>
      </c>
      <c r="B306" s="224" t="s">
        <v>95</v>
      </c>
      <c r="C306" s="42"/>
      <c r="D306" s="2"/>
      <c r="E306" s="2"/>
      <c r="F306" s="2"/>
      <c r="G306" s="2"/>
    </row>
    <row r="307" spans="1:8" s="27" customFormat="1" ht="18.75" hidden="1" customHeight="1" x14ac:dyDescent="0.25">
      <c r="A307" s="44">
        <v>1</v>
      </c>
      <c r="B307" s="10" t="s">
        <v>149</v>
      </c>
      <c r="C307" s="10"/>
      <c r="D307" s="46"/>
      <c r="E307" s="26"/>
      <c r="F307" s="26"/>
      <c r="G307" s="26"/>
      <c r="H307" s="82"/>
    </row>
    <row r="308" spans="1:8" s="27" customFormat="1" hidden="1" x14ac:dyDescent="0.25">
      <c r="A308" s="44">
        <v>1</v>
      </c>
      <c r="B308" s="12" t="s">
        <v>233</v>
      </c>
      <c r="C308" s="28"/>
      <c r="D308" s="26">
        <f>D311+D312+D313+D309/2.7</f>
        <v>48500</v>
      </c>
      <c r="E308" s="26"/>
      <c r="F308" s="26"/>
      <c r="G308" s="26"/>
      <c r="H308" s="82"/>
    </row>
    <row r="309" spans="1:8" s="27" customFormat="1" hidden="1" x14ac:dyDescent="0.25">
      <c r="A309" s="44">
        <v>1</v>
      </c>
      <c r="B309" s="12" t="s">
        <v>213</v>
      </c>
      <c r="C309" s="15"/>
      <c r="D309" s="2"/>
      <c r="E309" s="15"/>
      <c r="F309" s="15"/>
      <c r="G309" s="15"/>
      <c r="H309" s="82"/>
    </row>
    <row r="310" spans="1:8" s="27" customFormat="1" hidden="1" x14ac:dyDescent="0.25">
      <c r="A310" s="44">
        <v>1</v>
      </c>
      <c r="B310" s="29" t="s">
        <v>150</v>
      </c>
      <c r="C310" s="28"/>
      <c r="D310" s="26"/>
      <c r="E310" s="26"/>
      <c r="F310" s="26"/>
      <c r="G310" s="26"/>
      <c r="H310" s="82"/>
    </row>
    <row r="311" spans="1:8" s="27" customFormat="1" ht="17.25" hidden="1" customHeight="1" x14ac:dyDescent="0.25">
      <c r="A311" s="44">
        <v>1</v>
      </c>
      <c r="B311" s="29" t="s">
        <v>151</v>
      </c>
      <c r="C311" s="28"/>
      <c r="D311" s="2">
        <v>9500</v>
      </c>
      <c r="E311" s="26"/>
      <c r="F311" s="26"/>
      <c r="G311" s="26"/>
      <c r="H311" s="82"/>
    </row>
    <row r="312" spans="1:8" s="27" customFormat="1" ht="30" hidden="1" x14ac:dyDescent="0.25">
      <c r="A312" s="44">
        <v>1</v>
      </c>
      <c r="B312" s="29" t="s">
        <v>152</v>
      </c>
      <c r="C312" s="28"/>
      <c r="D312" s="2"/>
      <c r="E312" s="26"/>
      <c r="F312" s="26"/>
      <c r="G312" s="26"/>
      <c r="H312" s="82"/>
    </row>
    <row r="313" spans="1:8" s="27" customFormat="1" hidden="1" x14ac:dyDescent="0.25">
      <c r="A313" s="44">
        <v>1</v>
      </c>
      <c r="B313" s="12" t="s">
        <v>153</v>
      </c>
      <c r="C313" s="28"/>
      <c r="D313" s="2">
        <v>39000</v>
      </c>
      <c r="E313" s="26"/>
      <c r="F313" s="26"/>
      <c r="G313" s="26"/>
      <c r="H313" s="82"/>
    </row>
    <row r="314" spans="1:8" s="27" customFormat="1" ht="30" hidden="1" x14ac:dyDescent="0.25">
      <c r="A314" s="44">
        <v>1</v>
      </c>
      <c r="B314" s="12" t="s">
        <v>212</v>
      </c>
      <c r="C314" s="28"/>
      <c r="D314" s="6">
        <v>8197</v>
      </c>
      <c r="E314" s="26"/>
      <c r="F314" s="26"/>
      <c r="G314" s="26"/>
      <c r="H314" s="82"/>
    </row>
    <row r="315" spans="1:8" hidden="1" x14ac:dyDescent="0.25">
      <c r="A315" s="44">
        <v>1</v>
      </c>
      <c r="B315" s="13" t="s">
        <v>87</v>
      </c>
      <c r="C315" s="11"/>
      <c r="D315" s="2">
        <f>D316+D317</f>
        <v>67761</v>
      </c>
      <c r="E315" s="8"/>
      <c r="F315" s="2"/>
      <c r="G315" s="2"/>
    </row>
    <row r="316" spans="1:8" hidden="1" x14ac:dyDescent="0.25">
      <c r="A316" s="44">
        <v>1</v>
      </c>
      <c r="B316" s="13" t="s">
        <v>192</v>
      </c>
      <c r="C316" s="58"/>
      <c r="D316" s="2">
        <v>67761</v>
      </c>
      <c r="E316" s="8"/>
      <c r="F316" s="2"/>
      <c r="G316" s="2"/>
    </row>
    <row r="317" spans="1:8" hidden="1" x14ac:dyDescent="0.25">
      <c r="A317" s="44">
        <v>1</v>
      </c>
      <c r="B317" s="13" t="s">
        <v>194</v>
      </c>
      <c r="C317" s="58"/>
      <c r="D317" s="6">
        <f>D318/8.5</f>
        <v>0</v>
      </c>
      <c r="E317" s="8"/>
      <c r="F317" s="2"/>
      <c r="G317" s="2"/>
    </row>
    <row r="318" spans="1:8" s="27" customFormat="1" hidden="1" x14ac:dyDescent="0.25">
      <c r="A318" s="44">
        <v>1</v>
      </c>
      <c r="B318" s="25" t="s">
        <v>193</v>
      </c>
      <c r="C318" s="83"/>
      <c r="D318" s="2"/>
      <c r="E318" s="26"/>
      <c r="F318" s="26"/>
      <c r="G318" s="26"/>
      <c r="H318" s="82"/>
    </row>
    <row r="319" spans="1:8" s="27" customFormat="1" ht="15.75" hidden="1" customHeight="1" x14ac:dyDescent="0.25">
      <c r="A319" s="44">
        <v>1</v>
      </c>
      <c r="B319" s="30" t="s">
        <v>154</v>
      </c>
      <c r="C319" s="31"/>
      <c r="D319" s="28">
        <f>D308+ROUND(D316*3.2,0)+D318/3.9</f>
        <v>265335</v>
      </c>
      <c r="E319" s="32"/>
      <c r="F319" s="32"/>
      <c r="G319" s="37"/>
      <c r="H319" s="82"/>
    </row>
    <row r="320" spans="1:8" s="27" customFormat="1" ht="15.75" hidden="1" customHeight="1" x14ac:dyDescent="0.25">
      <c r="A320" s="44">
        <v>1</v>
      </c>
      <c r="B320" s="10" t="s">
        <v>113</v>
      </c>
      <c r="C320" s="11"/>
      <c r="D320" s="2"/>
      <c r="E320" s="32"/>
      <c r="F320" s="32"/>
      <c r="G320" s="37"/>
      <c r="H320" s="82"/>
    </row>
    <row r="321" spans="1:8" s="27" customFormat="1" hidden="1" x14ac:dyDescent="0.25">
      <c r="A321" s="44">
        <v>1</v>
      </c>
      <c r="B321" s="12" t="s">
        <v>233</v>
      </c>
      <c r="C321" s="11"/>
      <c r="D321" s="2">
        <f>SUM(D322,D323,D330,D336,D337,D338)</f>
        <v>27666</v>
      </c>
      <c r="E321" s="32"/>
      <c r="F321" s="32"/>
      <c r="G321" s="37"/>
      <c r="H321" s="82"/>
    </row>
    <row r="322" spans="1:8" s="27" customFormat="1" ht="15.75" hidden="1" customHeight="1" x14ac:dyDescent="0.25">
      <c r="A322" s="44">
        <v>1</v>
      </c>
      <c r="B322" s="12" t="s">
        <v>150</v>
      </c>
      <c r="C322" s="11"/>
      <c r="D322" s="2"/>
      <c r="E322" s="32"/>
      <c r="F322" s="32"/>
      <c r="G322" s="37"/>
      <c r="H322" s="82"/>
    </row>
    <row r="323" spans="1:8" s="27" customFormat="1" ht="15.75" hidden="1" customHeight="1" x14ac:dyDescent="0.25">
      <c r="A323" s="44">
        <v>1</v>
      </c>
      <c r="B323" s="29" t="s">
        <v>155</v>
      </c>
      <c r="C323" s="11"/>
      <c r="D323" s="2">
        <f>D324+D325+D326+D328</f>
        <v>21156</v>
      </c>
      <c r="E323" s="32"/>
      <c r="F323" s="32"/>
      <c r="G323" s="37"/>
      <c r="H323" s="82"/>
    </row>
    <row r="324" spans="1:8" s="27" customFormat="1" ht="19.5" hidden="1" customHeight="1" x14ac:dyDescent="0.25">
      <c r="A324" s="44">
        <v>1</v>
      </c>
      <c r="B324" s="33" t="s">
        <v>156</v>
      </c>
      <c r="C324" s="11"/>
      <c r="D324" s="26">
        <v>16274</v>
      </c>
      <c r="E324" s="32"/>
      <c r="F324" s="32"/>
      <c r="G324" s="37"/>
      <c r="H324" s="82"/>
    </row>
    <row r="325" spans="1:8" s="27" customFormat="1" ht="15.75" hidden="1" customHeight="1" x14ac:dyDescent="0.25">
      <c r="A325" s="44">
        <v>1</v>
      </c>
      <c r="B325" s="33" t="s">
        <v>157</v>
      </c>
      <c r="C325" s="11"/>
      <c r="D325" s="26">
        <v>4882</v>
      </c>
      <c r="E325" s="32"/>
      <c r="F325" s="32"/>
      <c r="G325" s="37"/>
      <c r="H325" s="82"/>
    </row>
    <row r="326" spans="1:8" s="27" customFormat="1" ht="30.75" hidden="1" customHeight="1" x14ac:dyDescent="0.25">
      <c r="A326" s="44">
        <v>1</v>
      </c>
      <c r="B326" s="33" t="s">
        <v>158</v>
      </c>
      <c r="C326" s="11"/>
      <c r="D326" s="26"/>
      <c r="E326" s="32"/>
      <c r="F326" s="32"/>
      <c r="G326" s="37"/>
      <c r="H326" s="82"/>
    </row>
    <row r="327" spans="1:8" s="27" customFormat="1" hidden="1" x14ac:dyDescent="0.25">
      <c r="A327" s="44">
        <v>1</v>
      </c>
      <c r="B327" s="33" t="s">
        <v>159</v>
      </c>
      <c r="C327" s="11"/>
      <c r="D327" s="26"/>
      <c r="E327" s="32"/>
      <c r="F327" s="32"/>
      <c r="G327" s="37"/>
      <c r="H327" s="82"/>
    </row>
    <row r="328" spans="1:8" s="27" customFormat="1" ht="30" hidden="1" x14ac:dyDescent="0.25">
      <c r="A328" s="44">
        <v>1</v>
      </c>
      <c r="B328" s="33" t="s">
        <v>160</v>
      </c>
      <c r="C328" s="11"/>
      <c r="D328" s="26"/>
      <c r="E328" s="32"/>
      <c r="F328" s="32"/>
      <c r="G328" s="37"/>
      <c r="H328" s="82"/>
    </row>
    <row r="329" spans="1:8" s="27" customFormat="1" hidden="1" x14ac:dyDescent="0.25">
      <c r="A329" s="44">
        <v>1</v>
      </c>
      <c r="B329" s="33" t="s">
        <v>159</v>
      </c>
      <c r="C329" s="11"/>
      <c r="D329" s="48"/>
      <c r="E329" s="32"/>
      <c r="F329" s="32"/>
      <c r="G329" s="37"/>
      <c r="H329" s="82"/>
    </row>
    <row r="330" spans="1:8" s="27" customFormat="1" ht="30" hidden="1" customHeight="1" x14ac:dyDescent="0.25">
      <c r="A330" s="44">
        <v>1</v>
      </c>
      <c r="B330" s="29" t="s">
        <v>161</v>
      </c>
      <c r="C330" s="11"/>
      <c r="D330" s="2">
        <f>SUM(D331,D332,D334)</f>
        <v>6510</v>
      </c>
      <c r="E330" s="32"/>
      <c r="F330" s="32"/>
      <c r="G330" s="37"/>
      <c r="H330" s="82"/>
    </row>
    <row r="331" spans="1:8" s="27" customFormat="1" ht="30" hidden="1" x14ac:dyDescent="0.25">
      <c r="A331" s="44">
        <v>1</v>
      </c>
      <c r="B331" s="33" t="s">
        <v>162</v>
      </c>
      <c r="C331" s="11"/>
      <c r="D331" s="2">
        <v>6510</v>
      </c>
      <c r="E331" s="32"/>
      <c r="F331" s="32"/>
      <c r="G331" s="37"/>
      <c r="H331" s="82"/>
    </row>
    <row r="332" spans="1:8" s="27" customFormat="1" ht="45" hidden="1" x14ac:dyDescent="0.25">
      <c r="A332" s="44">
        <v>1</v>
      </c>
      <c r="B332" s="33" t="s">
        <v>163</v>
      </c>
      <c r="C332" s="11"/>
      <c r="D332" s="23"/>
      <c r="E332" s="32"/>
      <c r="F332" s="32"/>
      <c r="G332" s="37"/>
      <c r="H332" s="82"/>
    </row>
    <row r="333" spans="1:8" s="27" customFormat="1" hidden="1" x14ac:dyDescent="0.25">
      <c r="A333" s="44">
        <v>1</v>
      </c>
      <c r="B333" s="33" t="s">
        <v>159</v>
      </c>
      <c r="C333" s="11"/>
      <c r="D333" s="23"/>
      <c r="E333" s="32"/>
      <c r="F333" s="32"/>
      <c r="G333" s="37"/>
      <c r="H333" s="82"/>
    </row>
    <row r="334" spans="1:8" s="27" customFormat="1" ht="45" hidden="1" x14ac:dyDescent="0.25">
      <c r="A334" s="44">
        <v>1</v>
      </c>
      <c r="B334" s="33" t="s">
        <v>164</v>
      </c>
      <c r="C334" s="11"/>
      <c r="D334" s="23"/>
      <c r="E334" s="32"/>
      <c r="F334" s="32"/>
      <c r="G334" s="37"/>
      <c r="H334" s="82"/>
    </row>
    <row r="335" spans="1:8" s="27" customFormat="1" hidden="1" x14ac:dyDescent="0.25">
      <c r="A335" s="44">
        <v>1</v>
      </c>
      <c r="B335" s="33" t="s">
        <v>159</v>
      </c>
      <c r="C335" s="11"/>
      <c r="D335" s="23"/>
      <c r="E335" s="32"/>
      <c r="F335" s="32"/>
      <c r="G335" s="37"/>
      <c r="H335" s="82"/>
    </row>
    <row r="336" spans="1:8" s="27" customFormat="1" ht="31.5" hidden="1" customHeight="1" x14ac:dyDescent="0.25">
      <c r="A336" s="44">
        <v>1</v>
      </c>
      <c r="B336" s="29" t="s">
        <v>165</v>
      </c>
      <c r="C336" s="11"/>
      <c r="D336" s="2"/>
      <c r="E336" s="32"/>
      <c r="F336" s="32"/>
      <c r="G336" s="37"/>
      <c r="H336" s="82"/>
    </row>
    <row r="337" spans="1:8" s="27" customFormat="1" ht="15.75" hidden="1" customHeight="1" x14ac:dyDescent="0.25">
      <c r="A337" s="44">
        <v>1</v>
      </c>
      <c r="B337" s="29" t="s">
        <v>166</v>
      </c>
      <c r="C337" s="11"/>
      <c r="D337" s="2"/>
      <c r="E337" s="32"/>
      <c r="F337" s="32"/>
      <c r="G337" s="37"/>
      <c r="H337" s="82"/>
    </row>
    <row r="338" spans="1:8" s="27" customFormat="1" ht="15.75" hidden="1" customHeight="1" x14ac:dyDescent="0.25">
      <c r="A338" s="44">
        <v>1</v>
      </c>
      <c r="B338" s="12" t="s">
        <v>167</v>
      </c>
      <c r="C338" s="11"/>
      <c r="D338" s="2"/>
      <c r="E338" s="32"/>
      <c r="F338" s="32"/>
      <c r="G338" s="37"/>
      <c r="H338" s="82"/>
    </row>
    <row r="339" spans="1:8" s="27" customFormat="1" hidden="1" x14ac:dyDescent="0.25">
      <c r="A339" s="44">
        <v>1</v>
      </c>
      <c r="B339" s="13" t="s">
        <v>87</v>
      </c>
      <c r="C339" s="28"/>
      <c r="D339" s="26"/>
      <c r="E339" s="32"/>
      <c r="F339" s="32"/>
      <c r="G339" s="37"/>
      <c r="H339" s="82"/>
    </row>
    <row r="340" spans="1:8" s="27" customFormat="1" hidden="1" x14ac:dyDescent="0.25">
      <c r="A340" s="44">
        <v>1</v>
      </c>
      <c r="B340" s="25" t="s">
        <v>110</v>
      </c>
      <c r="C340" s="28"/>
      <c r="D340" s="48"/>
      <c r="E340" s="32"/>
      <c r="F340" s="32"/>
      <c r="G340" s="37"/>
      <c r="H340" s="82"/>
    </row>
    <row r="341" spans="1:8" ht="30" hidden="1" x14ac:dyDescent="0.25">
      <c r="A341" s="44">
        <v>1</v>
      </c>
      <c r="B341" s="13" t="s">
        <v>88</v>
      </c>
      <c r="C341" s="11"/>
      <c r="D341" s="2">
        <v>18500</v>
      </c>
      <c r="E341" s="8"/>
      <c r="F341" s="2"/>
      <c r="G341" s="2"/>
    </row>
    <row r="342" spans="1:8" s="27" customFormat="1" ht="15.75" hidden="1" customHeight="1" x14ac:dyDescent="0.25">
      <c r="A342" s="44">
        <v>1</v>
      </c>
      <c r="B342" s="13" t="s">
        <v>168</v>
      </c>
      <c r="C342" s="11"/>
      <c r="D342" s="2"/>
      <c r="E342" s="32"/>
      <c r="F342" s="32"/>
      <c r="G342" s="37"/>
      <c r="H342" s="82"/>
    </row>
    <row r="343" spans="1:8" s="27" customFormat="1" hidden="1" x14ac:dyDescent="0.25">
      <c r="A343" s="44">
        <v>1</v>
      </c>
      <c r="B343" s="34"/>
      <c r="C343" s="11"/>
      <c r="D343" s="2"/>
      <c r="E343" s="32"/>
      <c r="F343" s="32"/>
      <c r="G343" s="37"/>
      <c r="H343" s="82"/>
    </row>
    <row r="344" spans="1:8" s="27" customFormat="1" hidden="1" x14ac:dyDescent="0.25">
      <c r="A344" s="44">
        <v>1</v>
      </c>
      <c r="B344" s="35" t="s">
        <v>112</v>
      </c>
      <c r="C344" s="11"/>
      <c r="D344" s="8">
        <f>D321+ROUND(D339*3.2,0)+D341</f>
        <v>46166</v>
      </c>
      <c r="E344" s="32"/>
      <c r="F344" s="32"/>
      <c r="G344" s="37"/>
      <c r="H344" s="82"/>
    </row>
    <row r="345" spans="1:8" s="27" customFormat="1" hidden="1" x14ac:dyDescent="0.25">
      <c r="A345" s="44">
        <v>1</v>
      </c>
      <c r="B345" s="36" t="s">
        <v>111</v>
      </c>
      <c r="C345" s="11"/>
      <c r="D345" s="8">
        <f>SUM(D319,D344)</f>
        <v>311501</v>
      </c>
      <c r="E345" s="32"/>
      <c r="F345" s="32"/>
      <c r="G345" s="37"/>
      <c r="H345" s="82"/>
    </row>
    <row r="346" spans="1:8" s="27" customFormat="1" hidden="1" x14ac:dyDescent="0.25">
      <c r="A346" s="44">
        <v>1</v>
      </c>
      <c r="B346" s="225" t="s">
        <v>89</v>
      </c>
      <c r="C346" s="11"/>
      <c r="D346" s="57">
        <f>D347</f>
        <v>3032</v>
      </c>
      <c r="E346" s="202"/>
      <c r="F346" s="202"/>
      <c r="G346" s="8"/>
      <c r="H346" s="82"/>
    </row>
    <row r="347" spans="1:8" s="27" customFormat="1" hidden="1" x14ac:dyDescent="0.25">
      <c r="A347" s="44">
        <v>1</v>
      </c>
      <c r="B347" s="226" t="s">
        <v>33</v>
      </c>
      <c r="C347" s="11"/>
      <c r="D347" s="2">
        <v>3032</v>
      </c>
      <c r="E347" s="202"/>
      <c r="F347" s="202"/>
      <c r="G347" s="8"/>
      <c r="H347" s="82"/>
    </row>
    <row r="348" spans="1:8" hidden="1" x14ac:dyDescent="0.25">
      <c r="A348" s="44">
        <v>1</v>
      </c>
      <c r="B348" s="19" t="s">
        <v>7</v>
      </c>
      <c r="C348" s="11"/>
      <c r="D348" s="2"/>
      <c r="E348" s="2"/>
      <c r="F348" s="2"/>
      <c r="G348" s="2"/>
    </row>
    <row r="349" spans="1:8" hidden="1" x14ac:dyDescent="0.25">
      <c r="A349" s="44">
        <v>1</v>
      </c>
      <c r="B349" s="24" t="s">
        <v>65</v>
      </c>
      <c r="C349" s="11"/>
      <c r="D349" s="2"/>
      <c r="E349" s="2"/>
      <c r="F349" s="2"/>
      <c r="G349" s="2"/>
    </row>
    <row r="350" spans="1:8" hidden="1" x14ac:dyDescent="0.25">
      <c r="A350" s="44">
        <v>1</v>
      </c>
      <c r="B350" s="17" t="s">
        <v>37</v>
      </c>
      <c r="C350" s="1">
        <v>240</v>
      </c>
      <c r="D350" s="2">
        <v>3140</v>
      </c>
      <c r="E350" s="40">
        <v>8</v>
      </c>
      <c r="F350" s="2">
        <f>ROUND(G350/C350,0)</f>
        <v>105</v>
      </c>
      <c r="G350" s="2">
        <f>ROUND(D350*E350,0)</f>
        <v>25120</v>
      </c>
    </row>
    <row r="351" spans="1:8" hidden="1" x14ac:dyDescent="0.25">
      <c r="A351" s="44">
        <v>1</v>
      </c>
      <c r="B351" s="17" t="s">
        <v>11</v>
      </c>
      <c r="C351" s="1">
        <v>240</v>
      </c>
      <c r="D351" s="2">
        <v>855</v>
      </c>
      <c r="E351" s="40">
        <v>4</v>
      </c>
      <c r="F351" s="2">
        <f>ROUND(G351/C351,0)</f>
        <v>14</v>
      </c>
      <c r="G351" s="2">
        <f>ROUND(D351*E351,0)</f>
        <v>3420</v>
      </c>
    </row>
    <row r="352" spans="1:8" hidden="1" x14ac:dyDescent="0.25">
      <c r="A352" s="44">
        <v>1</v>
      </c>
      <c r="B352" s="17" t="s">
        <v>8</v>
      </c>
      <c r="C352" s="212">
        <v>240</v>
      </c>
      <c r="D352" s="2">
        <v>185</v>
      </c>
      <c r="E352" s="49">
        <v>4</v>
      </c>
      <c r="F352" s="2">
        <f>ROUND(G352/C352,0)</f>
        <v>3</v>
      </c>
      <c r="G352" s="2">
        <f>ROUND(D352*E352,0)</f>
        <v>740</v>
      </c>
    </row>
    <row r="353" spans="1:8" hidden="1" x14ac:dyDescent="0.25">
      <c r="A353" s="44">
        <v>1</v>
      </c>
      <c r="B353" s="59" t="s">
        <v>107</v>
      </c>
      <c r="C353" s="212"/>
      <c r="D353" s="20">
        <f>SUM(D350:D352)</f>
        <v>4180</v>
      </c>
      <c r="E353" s="7">
        <f t="shared" ref="E353:E354" si="26">G353/D353</f>
        <v>7.0047846889952154</v>
      </c>
      <c r="F353" s="20">
        <f t="shared" ref="F353:G353" si="27">SUM(F350:F352)</f>
        <v>122</v>
      </c>
      <c r="G353" s="20">
        <f t="shared" si="27"/>
        <v>29280</v>
      </c>
    </row>
    <row r="354" spans="1:8" ht="21" hidden="1" customHeight="1" x14ac:dyDescent="0.25">
      <c r="A354" s="44">
        <v>1</v>
      </c>
      <c r="B354" s="185" t="s">
        <v>85</v>
      </c>
      <c r="C354" s="213"/>
      <c r="D354" s="70">
        <f>D353</f>
        <v>4180</v>
      </c>
      <c r="E354" s="7">
        <f t="shared" si="26"/>
        <v>7.0047846889952154</v>
      </c>
      <c r="F354" s="70">
        <f t="shared" ref="F354:G354" si="28">F353</f>
        <v>122</v>
      </c>
      <c r="G354" s="70">
        <f t="shared" si="28"/>
        <v>29280</v>
      </c>
    </row>
    <row r="355" spans="1:8" s="44" customFormat="1" hidden="1" thickBot="1" x14ac:dyDescent="0.25">
      <c r="A355" s="44">
        <v>1</v>
      </c>
      <c r="B355" s="214" t="s">
        <v>10</v>
      </c>
      <c r="C355" s="199"/>
      <c r="D355" s="199"/>
      <c r="E355" s="199"/>
      <c r="F355" s="199"/>
      <c r="G355" s="199"/>
      <c r="H355" s="67"/>
    </row>
    <row r="356" spans="1:8" hidden="1" x14ac:dyDescent="0.25">
      <c r="A356" s="44">
        <v>1</v>
      </c>
      <c r="B356" s="218"/>
      <c r="C356" s="175"/>
      <c r="D356" s="76"/>
      <c r="E356" s="76"/>
      <c r="F356" s="76"/>
      <c r="G356" s="76"/>
    </row>
    <row r="357" spans="1:8" hidden="1" x14ac:dyDescent="0.25">
      <c r="A357" s="44">
        <v>1</v>
      </c>
      <c r="B357" s="66" t="s">
        <v>96</v>
      </c>
      <c r="C357" s="42"/>
      <c r="D357" s="2"/>
      <c r="E357" s="2"/>
      <c r="F357" s="2"/>
      <c r="G357" s="2"/>
    </row>
    <row r="358" spans="1:8" s="27" customFormat="1" ht="18.75" hidden="1" customHeight="1" x14ac:dyDescent="0.25">
      <c r="A358" s="44">
        <v>1</v>
      </c>
      <c r="B358" s="10" t="s">
        <v>149</v>
      </c>
      <c r="C358" s="10"/>
      <c r="D358" s="46"/>
      <c r="E358" s="26"/>
      <c r="F358" s="26"/>
      <c r="G358" s="26"/>
      <c r="H358" s="82"/>
    </row>
    <row r="359" spans="1:8" s="27" customFormat="1" hidden="1" x14ac:dyDescent="0.25">
      <c r="A359" s="44">
        <v>1</v>
      </c>
      <c r="B359" s="12" t="s">
        <v>233</v>
      </c>
      <c r="C359" s="28"/>
      <c r="D359" s="26">
        <f>SUM(D360,D361,D362,D363)</f>
        <v>38120</v>
      </c>
      <c r="E359" s="26"/>
      <c r="F359" s="26"/>
      <c r="G359" s="26"/>
      <c r="H359" s="82"/>
    </row>
    <row r="360" spans="1:8" s="27" customFormat="1" hidden="1" x14ac:dyDescent="0.25">
      <c r="A360" s="44">
        <v>1</v>
      </c>
      <c r="B360" s="29" t="s">
        <v>150</v>
      </c>
      <c r="C360" s="28"/>
      <c r="D360" s="26"/>
      <c r="E360" s="26"/>
      <c r="F360" s="26"/>
      <c r="G360" s="26"/>
      <c r="H360" s="82"/>
    </row>
    <row r="361" spans="1:8" s="27" customFormat="1" ht="36.75" hidden="1" customHeight="1" x14ac:dyDescent="0.25">
      <c r="A361" s="44">
        <v>1</v>
      </c>
      <c r="B361" s="29" t="s">
        <v>151</v>
      </c>
      <c r="C361" s="28"/>
      <c r="D361" s="2">
        <v>25625</v>
      </c>
      <c r="E361" s="26"/>
      <c r="F361" s="26"/>
      <c r="G361" s="26"/>
      <c r="H361" s="82"/>
    </row>
    <row r="362" spans="1:8" s="27" customFormat="1" ht="30" hidden="1" x14ac:dyDescent="0.25">
      <c r="A362" s="44">
        <v>1</v>
      </c>
      <c r="B362" s="29" t="s">
        <v>152</v>
      </c>
      <c r="C362" s="28"/>
      <c r="D362" s="2"/>
      <c r="E362" s="26"/>
      <c r="F362" s="26"/>
      <c r="G362" s="26"/>
      <c r="H362" s="82"/>
    </row>
    <row r="363" spans="1:8" s="27" customFormat="1" hidden="1" x14ac:dyDescent="0.25">
      <c r="A363" s="44">
        <v>1</v>
      </c>
      <c r="B363" s="12" t="s">
        <v>153</v>
      </c>
      <c r="C363" s="28"/>
      <c r="D363" s="2">
        <v>12495</v>
      </c>
      <c r="E363" s="26"/>
      <c r="F363" s="26"/>
      <c r="G363" s="26"/>
      <c r="H363" s="82"/>
    </row>
    <row r="364" spans="1:8" s="27" customFormat="1" ht="30" hidden="1" x14ac:dyDescent="0.25">
      <c r="A364" s="44">
        <v>1</v>
      </c>
      <c r="B364" s="12" t="s">
        <v>212</v>
      </c>
      <c r="C364" s="28"/>
      <c r="D364" s="6">
        <v>4568</v>
      </c>
      <c r="E364" s="26"/>
      <c r="F364" s="26"/>
      <c r="G364" s="26"/>
      <c r="H364" s="82"/>
    </row>
    <row r="365" spans="1:8" hidden="1" x14ac:dyDescent="0.25">
      <c r="A365" s="44">
        <v>1</v>
      </c>
      <c r="B365" s="13" t="s">
        <v>87</v>
      </c>
      <c r="C365" s="11"/>
      <c r="D365" s="2">
        <v>45000</v>
      </c>
      <c r="E365" s="2"/>
      <c r="F365" s="2"/>
      <c r="G365" s="2"/>
    </row>
    <row r="366" spans="1:8" s="27" customFormat="1" hidden="1" x14ac:dyDescent="0.25">
      <c r="A366" s="44">
        <v>1</v>
      </c>
      <c r="B366" s="25" t="s">
        <v>110</v>
      </c>
      <c r="C366" s="83"/>
      <c r="D366" s="2"/>
      <c r="E366" s="26"/>
      <c r="F366" s="26"/>
      <c r="G366" s="26"/>
      <c r="H366" s="82"/>
    </row>
    <row r="367" spans="1:8" s="27" customFormat="1" ht="15.75" hidden="1" customHeight="1" x14ac:dyDescent="0.25">
      <c r="A367" s="44">
        <v>1</v>
      </c>
      <c r="B367" s="30" t="s">
        <v>154</v>
      </c>
      <c r="C367" s="31"/>
      <c r="D367" s="28">
        <f>D359+ROUND(D365*3.2,0)</f>
        <v>182120</v>
      </c>
      <c r="E367" s="32"/>
      <c r="F367" s="32"/>
      <c r="G367" s="37"/>
      <c r="H367" s="82"/>
    </row>
    <row r="368" spans="1:8" s="27" customFormat="1" ht="15.75" hidden="1" customHeight="1" x14ac:dyDescent="0.25">
      <c r="A368" s="44">
        <v>1</v>
      </c>
      <c r="B368" s="10" t="s">
        <v>113</v>
      </c>
      <c r="C368" s="11"/>
      <c r="D368" s="2"/>
      <c r="E368" s="32"/>
      <c r="F368" s="32"/>
      <c r="G368" s="37"/>
      <c r="H368" s="82"/>
    </row>
    <row r="369" spans="1:8" s="27" customFormat="1" ht="32.25" hidden="1" customHeight="1" x14ac:dyDescent="0.25">
      <c r="A369" s="44">
        <v>1</v>
      </c>
      <c r="B369" s="12" t="s">
        <v>233</v>
      </c>
      <c r="C369" s="11"/>
      <c r="D369" s="2">
        <f>SUM(D370,D371,D378,D384,D385,D386)</f>
        <v>15774</v>
      </c>
      <c r="E369" s="32"/>
      <c r="F369" s="32"/>
      <c r="G369" s="37"/>
      <c r="H369" s="82"/>
    </row>
    <row r="370" spans="1:8" s="27" customFormat="1" ht="15.75" hidden="1" customHeight="1" x14ac:dyDescent="0.25">
      <c r="A370" s="44">
        <v>1</v>
      </c>
      <c r="B370" s="12" t="s">
        <v>150</v>
      </c>
      <c r="C370" s="11"/>
      <c r="D370" s="2"/>
      <c r="E370" s="32"/>
      <c r="F370" s="32"/>
      <c r="G370" s="37"/>
      <c r="H370" s="82"/>
    </row>
    <row r="371" spans="1:8" s="27" customFormat="1" ht="15.75" hidden="1" customHeight="1" x14ac:dyDescent="0.25">
      <c r="A371" s="44">
        <v>1</v>
      </c>
      <c r="B371" s="29" t="s">
        <v>155</v>
      </c>
      <c r="C371" s="11"/>
      <c r="D371" s="2">
        <f>D372+D373+D374+D376</f>
        <v>12064</v>
      </c>
      <c r="E371" s="32"/>
      <c r="F371" s="32"/>
      <c r="G371" s="37"/>
      <c r="H371" s="82"/>
    </row>
    <row r="372" spans="1:8" s="27" customFormat="1" ht="19.5" hidden="1" customHeight="1" x14ac:dyDescent="0.25">
      <c r="A372" s="44">
        <v>1</v>
      </c>
      <c r="B372" s="33" t="s">
        <v>156</v>
      </c>
      <c r="C372" s="11"/>
      <c r="D372" s="26">
        <v>9280</v>
      </c>
      <c r="E372" s="32"/>
      <c r="F372" s="32"/>
      <c r="G372" s="37"/>
      <c r="H372" s="82"/>
    </row>
    <row r="373" spans="1:8" s="27" customFormat="1" ht="15.75" hidden="1" customHeight="1" x14ac:dyDescent="0.25">
      <c r="A373" s="44">
        <v>1</v>
      </c>
      <c r="B373" s="33" t="s">
        <v>157</v>
      </c>
      <c r="C373" s="11"/>
      <c r="D373" s="26">
        <v>2784</v>
      </c>
      <c r="E373" s="32"/>
      <c r="F373" s="32"/>
      <c r="G373" s="37"/>
      <c r="H373" s="82"/>
    </row>
    <row r="374" spans="1:8" s="27" customFormat="1" ht="30.75" hidden="1" customHeight="1" x14ac:dyDescent="0.25">
      <c r="A374" s="44">
        <v>1</v>
      </c>
      <c r="B374" s="33" t="s">
        <v>158</v>
      </c>
      <c r="C374" s="11"/>
      <c r="D374" s="26"/>
      <c r="E374" s="32"/>
      <c r="F374" s="32"/>
      <c r="G374" s="37"/>
      <c r="H374" s="82"/>
    </row>
    <row r="375" spans="1:8" s="27" customFormat="1" hidden="1" x14ac:dyDescent="0.25">
      <c r="A375" s="44">
        <v>1</v>
      </c>
      <c r="B375" s="33" t="s">
        <v>159</v>
      </c>
      <c r="C375" s="11"/>
      <c r="D375" s="26"/>
      <c r="E375" s="32"/>
      <c r="F375" s="32"/>
      <c r="G375" s="37"/>
      <c r="H375" s="82"/>
    </row>
    <row r="376" spans="1:8" s="27" customFormat="1" ht="30" hidden="1" x14ac:dyDescent="0.25">
      <c r="A376" s="44">
        <v>1</v>
      </c>
      <c r="B376" s="33" t="s">
        <v>160</v>
      </c>
      <c r="C376" s="11"/>
      <c r="D376" s="26"/>
      <c r="E376" s="32"/>
      <c r="F376" s="32"/>
      <c r="G376" s="37"/>
      <c r="H376" s="82"/>
    </row>
    <row r="377" spans="1:8" s="27" customFormat="1" hidden="1" x14ac:dyDescent="0.25">
      <c r="A377" s="44">
        <v>1</v>
      </c>
      <c r="B377" s="33" t="s">
        <v>159</v>
      </c>
      <c r="C377" s="11"/>
      <c r="D377" s="48"/>
      <c r="E377" s="32"/>
      <c r="F377" s="32"/>
      <c r="G377" s="37"/>
      <c r="H377" s="82"/>
    </row>
    <row r="378" spans="1:8" s="27" customFormat="1" ht="30" hidden="1" customHeight="1" x14ac:dyDescent="0.25">
      <c r="A378" s="44">
        <v>1</v>
      </c>
      <c r="B378" s="29" t="s">
        <v>161</v>
      </c>
      <c r="C378" s="11"/>
      <c r="D378" s="2">
        <f>SUM(D379,D380,D382)</f>
        <v>3710</v>
      </c>
      <c r="E378" s="32"/>
      <c r="F378" s="32"/>
      <c r="G378" s="37"/>
      <c r="H378" s="82"/>
    </row>
    <row r="379" spans="1:8" s="27" customFormat="1" ht="30" hidden="1" x14ac:dyDescent="0.25">
      <c r="A379" s="44">
        <v>1</v>
      </c>
      <c r="B379" s="33" t="s">
        <v>162</v>
      </c>
      <c r="C379" s="11"/>
      <c r="D379" s="2">
        <v>3710</v>
      </c>
      <c r="E379" s="32"/>
      <c r="F379" s="32"/>
      <c r="G379" s="37"/>
      <c r="H379" s="82"/>
    </row>
    <row r="380" spans="1:8" s="27" customFormat="1" ht="45" hidden="1" x14ac:dyDescent="0.25">
      <c r="A380" s="44">
        <v>1</v>
      </c>
      <c r="B380" s="33" t="s">
        <v>163</v>
      </c>
      <c r="C380" s="11"/>
      <c r="D380" s="23"/>
      <c r="E380" s="32"/>
      <c r="F380" s="32"/>
      <c r="G380" s="37"/>
      <c r="H380" s="82"/>
    </row>
    <row r="381" spans="1:8" s="27" customFormat="1" hidden="1" x14ac:dyDescent="0.25">
      <c r="A381" s="44">
        <v>1</v>
      </c>
      <c r="B381" s="33" t="s">
        <v>159</v>
      </c>
      <c r="C381" s="11"/>
      <c r="D381" s="23"/>
      <c r="E381" s="32"/>
      <c r="F381" s="32"/>
      <c r="G381" s="37"/>
      <c r="H381" s="82"/>
    </row>
    <row r="382" spans="1:8" s="27" customFormat="1" ht="45" hidden="1" x14ac:dyDescent="0.25">
      <c r="A382" s="44">
        <v>1</v>
      </c>
      <c r="B382" s="33" t="s">
        <v>164</v>
      </c>
      <c r="C382" s="11"/>
      <c r="D382" s="23"/>
      <c r="E382" s="32"/>
      <c r="F382" s="32"/>
      <c r="G382" s="37"/>
      <c r="H382" s="82"/>
    </row>
    <row r="383" spans="1:8" s="27" customFormat="1" hidden="1" x14ac:dyDescent="0.25">
      <c r="A383" s="44">
        <v>1</v>
      </c>
      <c r="B383" s="33" t="s">
        <v>159</v>
      </c>
      <c r="C383" s="11"/>
      <c r="D383" s="23"/>
      <c r="E383" s="32"/>
      <c r="F383" s="32"/>
      <c r="G383" s="37"/>
      <c r="H383" s="82"/>
    </row>
    <row r="384" spans="1:8" s="27" customFormat="1" ht="31.5" hidden="1" customHeight="1" x14ac:dyDescent="0.25">
      <c r="A384" s="44">
        <v>1</v>
      </c>
      <c r="B384" s="29" t="s">
        <v>165</v>
      </c>
      <c r="C384" s="11"/>
      <c r="D384" s="2"/>
      <c r="E384" s="32"/>
      <c r="F384" s="32"/>
      <c r="G384" s="37"/>
      <c r="H384" s="82"/>
    </row>
    <row r="385" spans="1:8" s="27" customFormat="1" ht="15.75" hidden="1" customHeight="1" x14ac:dyDescent="0.25">
      <c r="A385" s="44">
        <v>1</v>
      </c>
      <c r="B385" s="29" t="s">
        <v>166</v>
      </c>
      <c r="C385" s="11"/>
      <c r="D385" s="2"/>
      <c r="E385" s="32"/>
      <c r="F385" s="32"/>
      <c r="G385" s="37"/>
      <c r="H385" s="82"/>
    </row>
    <row r="386" spans="1:8" s="27" customFormat="1" ht="15.75" hidden="1" customHeight="1" x14ac:dyDescent="0.25">
      <c r="A386" s="44">
        <v>1</v>
      </c>
      <c r="B386" s="12" t="s">
        <v>167</v>
      </c>
      <c r="C386" s="11"/>
      <c r="D386" s="2"/>
      <c r="E386" s="32"/>
      <c r="F386" s="32"/>
      <c r="G386" s="37"/>
      <c r="H386" s="82"/>
    </row>
    <row r="387" spans="1:8" s="27" customFormat="1" hidden="1" x14ac:dyDescent="0.25">
      <c r="A387" s="44">
        <v>1</v>
      </c>
      <c r="B387" s="13" t="s">
        <v>87</v>
      </c>
      <c r="C387" s="28"/>
      <c r="D387" s="26"/>
      <c r="E387" s="32"/>
      <c r="F387" s="32"/>
      <c r="G387" s="37"/>
      <c r="H387" s="82"/>
    </row>
    <row r="388" spans="1:8" s="27" customFormat="1" hidden="1" x14ac:dyDescent="0.25">
      <c r="A388" s="44">
        <v>1</v>
      </c>
      <c r="B388" s="25" t="s">
        <v>110</v>
      </c>
      <c r="C388" s="28"/>
      <c r="D388" s="48"/>
      <c r="E388" s="32"/>
      <c r="F388" s="32"/>
      <c r="G388" s="37"/>
      <c r="H388" s="82"/>
    </row>
    <row r="389" spans="1:8" ht="30" hidden="1" x14ac:dyDescent="0.25">
      <c r="A389" s="44">
        <v>1</v>
      </c>
      <c r="B389" s="13" t="s">
        <v>88</v>
      </c>
      <c r="C389" s="11"/>
      <c r="D389" s="2">
        <v>15000</v>
      </c>
      <c r="E389" s="2"/>
      <c r="F389" s="2"/>
      <c r="G389" s="2"/>
    </row>
    <row r="390" spans="1:8" s="27" customFormat="1" ht="15.75" hidden="1" customHeight="1" x14ac:dyDescent="0.25">
      <c r="A390" s="44">
        <v>1</v>
      </c>
      <c r="B390" s="13" t="s">
        <v>168</v>
      </c>
      <c r="C390" s="11"/>
      <c r="D390" s="2"/>
      <c r="E390" s="32"/>
      <c r="F390" s="32"/>
      <c r="G390" s="37"/>
      <c r="H390" s="82"/>
    </row>
    <row r="391" spans="1:8" s="27" customFormat="1" hidden="1" x14ac:dyDescent="0.25">
      <c r="A391" s="44">
        <v>1</v>
      </c>
      <c r="B391" s="34" t="s">
        <v>169</v>
      </c>
      <c r="C391" s="11"/>
      <c r="D391" s="2"/>
      <c r="E391" s="32"/>
      <c r="F391" s="32"/>
      <c r="G391" s="37"/>
      <c r="H391" s="82"/>
    </row>
    <row r="392" spans="1:8" s="27" customFormat="1" hidden="1" x14ac:dyDescent="0.25">
      <c r="A392" s="44">
        <v>1</v>
      </c>
      <c r="B392" s="35" t="s">
        <v>112</v>
      </c>
      <c r="C392" s="11"/>
      <c r="D392" s="8">
        <f>D369+ROUND(D387*3.2,0)+D389</f>
        <v>30774</v>
      </c>
      <c r="E392" s="32"/>
      <c r="F392" s="32"/>
      <c r="G392" s="37"/>
      <c r="H392" s="82"/>
    </row>
    <row r="393" spans="1:8" s="27" customFormat="1" hidden="1" x14ac:dyDescent="0.25">
      <c r="A393" s="44">
        <v>1</v>
      </c>
      <c r="B393" s="36" t="s">
        <v>111</v>
      </c>
      <c r="C393" s="11"/>
      <c r="D393" s="8">
        <f>SUM(D367,D392)</f>
        <v>212894</v>
      </c>
      <c r="E393" s="32"/>
      <c r="F393" s="32"/>
      <c r="G393" s="37"/>
      <c r="H393" s="82"/>
    </row>
    <row r="394" spans="1:8" s="27" customFormat="1" hidden="1" x14ac:dyDescent="0.25">
      <c r="A394" s="44">
        <v>1</v>
      </c>
      <c r="B394" s="225" t="s">
        <v>89</v>
      </c>
      <c r="C394" s="11"/>
      <c r="D394" s="57">
        <f>D395</f>
        <v>1298</v>
      </c>
      <c r="E394" s="202"/>
      <c r="F394" s="202"/>
      <c r="G394" s="8"/>
      <c r="H394" s="82"/>
    </row>
    <row r="395" spans="1:8" s="27" customFormat="1" hidden="1" x14ac:dyDescent="0.25">
      <c r="A395" s="44">
        <v>1</v>
      </c>
      <c r="B395" s="226" t="s">
        <v>33</v>
      </c>
      <c r="C395" s="11"/>
      <c r="D395" s="2">
        <v>1298</v>
      </c>
      <c r="E395" s="202"/>
      <c r="F395" s="202"/>
      <c r="G395" s="8"/>
      <c r="H395" s="82"/>
    </row>
    <row r="396" spans="1:8" hidden="1" x14ac:dyDescent="0.25">
      <c r="A396" s="44">
        <v>1</v>
      </c>
      <c r="B396" s="19" t="s">
        <v>7</v>
      </c>
      <c r="C396" s="11"/>
      <c r="D396" s="2"/>
      <c r="E396" s="2"/>
      <c r="F396" s="2"/>
      <c r="G396" s="2"/>
    </row>
    <row r="397" spans="1:8" hidden="1" x14ac:dyDescent="0.25">
      <c r="A397" s="44">
        <v>1</v>
      </c>
      <c r="B397" s="24" t="s">
        <v>65</v>
      </c>
      <c r="C397" s="11"/>
      <c r="D397" s="2"/>
      <c r="E397" s="2"/>
      <c r="F397" s="2"/>
      <c r="G397" s="2"/>
    </row>
    <row r="398" spans="1:8" hidden="1" x14ac:dyDescent="0.25">
      <c r="A398" s="44">
        <v>1</v>
      </c>
      <c r="B398" s="17" t="s">
        <v>37</v>
      </c>
      <c r="C398" s="1">
        <v>240</v>
      </c>
      <c r="D398" s="2">
        <v>2003</v>
      </c>
      <c r="E398" s="40">
        <v>8</v>
      </c>
      <c r="F398" s="2">
        <f>ROUND(G398/C398,0)</f>
        <v>67</v>
      </c>
      <c r="G398" s="2">
        <f>ROUND(D398*E398,0)</f>
        <v>16024</v>
      </c>
    </row>
    <row r="399" spans="1:8" ht="18" hidden="1" customHeight="1" x14ac:dyDescent="0.25">
      <c r="A399" s="44">
        <v>1</v>
      </c>
      <c r="B399" s="59" t="s">
        <v>107</v>
      </c>
      <c r="C399" s="11"/>
      <c r="D399" s="20">
        <f>D397+D398</f>
        <v>2003</v>
      </c>
      <c r="E399" s="7">
        <f t="shared" ref="E399:E400" si="29">G399/D399</f>
        <v>8</v>
      </c>
      <c r="F399" s="20">
        <f>F397+F398</f>
        <v>67</v>
      </c>
      <c r="G399" s="20">
        <f>G397+G398</f>
        <v>16024</v>
      </c>
    </row>
    <row r="400" spans="1:8" ht="18" hidden="1" customHeight="1" x14ac:dyDescent="0.25">
      <c r="A400" s="44">
        <v>1</v>
      </c>
      <c r="B400" s="69" t="s">
        <v>85</v>
      </c>
      <c r="C400" s="50"/>
      <c r="D400" s="70">
        <f>D399</f>
        <v>2003</v>
      </c>
      <c r="E400" s="7">
        <f t="shared" si="29"/>
        <v>8</v>
      </c>
      <c r="F400" s="70">
        <f t="shared" ref="F400:G400" si="30">F399</f>
        <v>67</v>
      </c>
      <c r="G400" s="70">
        <f t="shared" si="30"/>
        <v>16024</v>
      </c>
    </row>
    <row r="401" spans="1:8" ht="15.75" hidden="1" thickBot="1" x14ac:dyDescent="0.3">
      <c r="A401" s="44">
        <v>1</v>
      </c>
      <c r="B401" s="110" t="s">
        <v>10</v>
      </c>
      <c r="C401" s="112"/>
      <c r="D401" s="112"/>
      <c r="E401" s="112"/>
      <c r="F401" s="112"/>
      <c r="G401" s="112"/>
    </row>
    <row r="402" spans="1:8" hidden="1" x14ac:dyDescent="0.25">
      <c r="A402" s="44">
        <v>1</v>
      </c>
      <c r="B402" s="50"/>
      <c r="C402" s="223"/>
      <c r="D402" s="2"/>
      <c r="E402" s="2"/>
      <c r="F402" s="2"/>
      <c r="G402" s="2"/>
    </row>
    <row r="403" spans="1:8" ht="18" hidden="1" customHeight="1" x14ac:dyDescent="0.25">
      <c r="A403" s="44">
        <v>1</v>
      </c>
      <c r="B403" s="157" t="s">
        <v>97</v>
      </c>
      <c r="C403" s="42"/>
      <c r="D403" s="2"/>
      <c r="E403" s="2"/>
      <c r="F403" s="2"/>
      <c r="G403" s="2"/>
    </row>
    <row r="404" spans="1:8" hidden="1" x14ac:dyDescent="0.25">
      <c r="A404" s="44">
        <v>1</v>
      </c>
      <c r="B404" s="45" t="s">
        <v>4</v>
      </c>
      <c r="C404" s="42"/>
      <c r="D404" s="2"/>
      <c r="E404" s="2"/>
      <c r="F404" s="2"/>
      <c r="G404" s="2"/>
    </row>
    <row r="405" spans="1:8" hidden="1" x14ac:dyDescent="0.25">
      <c r="A405" s="44">
        <v>1</v>
      </c>
      <c r="B405" s="39" t="s">
        <v>11</v>
      </c>
      <c r="C405" s="1">
        <v>340</v>
      </c>
      <c r="D405" s="2">
        <v>160</v>
      </c>
      <c r="E405" s="40">
        <v>3</v>
      </c>
      <c r="F405" s="2">
        <f>ROUND(G405/C405,0)</f>
        <v>1</v>
      </c>
      <c r="G405" s="2">
        <f>ROUND(D405*E405,0)</f>
        <v>480</v>
      </c>
    </row>
    <row r="406" spans="1:8" hidden="1" x14ac:dyDescent="0.25">
      <c r="A406" s="44">
        <v>1</v>
      </c>
      <c r="B406" s="39" t="s">
        <v>23</v>
      </c>
      <c r="C406" s="1">
        <v>340</v>
      </c>
      <c r="D406" s="2">
        <v>275</v>
      </c>
      <c r="E406" s="40">
        <v>3</v>
      </c>
      <c r="F406" s="2">
        <f>ROUND(G406/C406,0)</f>
        <v>2</v>
      </c>
      <c r="G406" s="2">
        <f>ROUND(D406*E406,0)</f>
        <v>825</v>
      </c>
    </row>
    <row r="407" spans="1:8" hidden="1" x14ac:dyDescent="0.25">
      <c r="A407" s="44">
        <v>1</v>
      </c>
      <c r="B407" s="35" t="s">
        <v>5</v>
      </c>
      <c r="C407" s="42"/>
      <c r="D407" s="8">
        <f>D405+D406</f>
        <v>435</v>
      </c>
      <c r="E407" s="7">
        <f>G407/D407</f>
        <v>3</v>
      </c>
      <c r="F407" s="8">
        <f>F405+F406</f>
        <v>3</v>
      </c>
      <c r="G407" s="8">
        <f>G405+G406</f>
        <v>1305</v>
      </c>
    </row>
    <row r="408" spans="1:8" s="27" customFormat="1" ht="18.75" hidden="1" customHeight="1" x14ac:dyDescent="0.25">
      <c r="A408" s="44">
        <v>1</v>
      </c>
      <c r="B408" s="10" t="s">
        <v>149</v>
      </c>
      <c r="C408" s="10"/>
      <c r="D408" s="46"/>
      <c r="E408" s="26"/>
      <c r="F408" s="26"/>
      <c r="G408" s="26"/>
      <c r="H408" s="82"/>
    </row>
    <row r="409" spans="1:8" s="27" customFormat="1" hidden="1" x14ac:dyDescent="0.25">
      <c r="A409" s="44">
        <v>1</v>
      </c>
      <c r="B409" s="12" t="s">
        <v>233</v>
      </c>
      <c r="C409" s="28"/>
      <c r="D409" s="26">
        <f>SUM(D410,D411,D412,D413)</f>
        <v>49950</v>
      </c>
      <c r="E409" s="26"/>
      <c r="F409" s="26"/>
      <c r="G409" s="26"/>
      <c r="H409" s="82"/>
    </row>
    <row r="410" spans="1:8" s="27" customFormat="1" hidden="1" x14ac:dyDescent="0.25">
      <c r="A410" s="44">
        <v>1</v>
      </c>
      <c r="B410" s="29" t="s">
        <v>150</v>
      </c>
      <c r="C410" s="28"/>
      <c r="D410" s="26">
        <v>13000</v>
      </c>
      <c r="E410" s="26"/>
      <c r="F410" s="26"/>
      <c r="G410" s="26"/>
      <c r="H410" s="82"/>
    </row>
    <row r="411" spans="1:8" s="27" customFormat="1" ht="36.75" hidden="1" customHeight="1" x14ac:dyDescent="0.25">
      <c r="A411" s="44">
        <v>1</v>
      </c>
      <c r="B411" s="29" t="s">
        <v>151</v>
      </c>
      <c r="C411" s="28"/>
      <c r="D411" s="2">
        <v>23950</v>
      </c>
      <c r="E411" s="26"/>
      <c r="F411" s="26"/>
      <c r="G411" s="26"/>
      <c r="H411" s="82"/>
    </row>
    <row r="412" spans="1:8" s="27" customFormat="1" ht="30" hidden="1" x14ac:dyDescent="0.25">
      <c r="A412" s="44">
        <v>1</v>
      </c>
      <c r="B412" s="29" t="s">
        <v>152</v>
      </c>
      <c r="C412" s="28"/>
      <c r="D412" s="2"/>
      <c r="E412" s="26"/>
      <c r="F412" s="26"/>
      <c r="G412" s="26"/>
      <c r="H412" s="82"/>
    </row>
    <row r="413" spans="1:8" s="27" customFormat="1" hidden="1" x14ac:dyDescent="0.25">
      <c r="A413" s="44">
        <v>1</v>
      </c>
      <c r="B413" s="12" t="s">
        <v>153</v>
      </c>
      <c r="C413" s="28"/>
      <c r="D413" s="2">
        <v>13000</v>
      </c>
      <c r="E413" s="26"/>
      <c r="F413" s="26"/>
      <c r="G413" s="26"/>
      <c r="H413" s="82"/>
    </row>
    <row r="414" spans="1:8" s="27" customFormat="1" ht="30" hidden="1" x14ac:dyDescent="0.25">
      <c r="A414" s="44">
        <v>1</v>
      </c>
      <c r="B414" s="12" t="s">
        <v>212</v>
      </c>
      <c r="C414" s="28"/>
      <c r="D414" s="6">
        <v>6739</v>
      </c>
      <c r="E414" s="26"/>
      <c r="F414" s="26"/>
      <c r="G414" s="26"/>
      <c r="H414" s="82"/>
    </row>
    <row r="415" spans="1:8" hidden="1" x14ac:dyDescent="0.25">
      <c r="A415" s="44">
        <v>1</v>
      </c>
      <c r="B415" s="13" t="s">
        <v>87</v>
      </c>
      <c r="C415" s="11"/>
      <c r="D415" s="2">
        <v>68960</v>
      </c>
      <c r="E415" s="176"/>
      <c r="F415" s="176"/>
      <c r="G415" s="2"/>
    </row>
    <row r="416" spans="1:8" s="27" customFormat="1" hidden="1" x14ac:dyDescent="0.25">
      <c r="A416" s="44">
        <v>1</v>
      </c>
      <c r="B416" s="25" t="s">
        <v>110</v>
      </c>
      <c r="C416" s="83"/>
      <c r="D416" s="2"/>
      <c r="E416" s="26"/>
      <c r="F416" s="26"/>
      <c r="G416" s="26"/>
      <c r="H416" s="82"/>
    </row>
    <row r="417" spans="1:8" s="27" customFormat="1" ht="15.75" hidden="1" customHeight="1" x14ac:dyDescent="0.25">
      <c r="A417" s="44">
        <v>1</v>
      </c>
      <c r="B417" s="30" t="s">
        <v>154</v>
      </c>
      <c r="C417" s="31"/>
      <c r="D417" s="28">
        <f>D409+ROUND(D415*3.2,0)</f>
        <v>270622</v>
      </c>
      <c r="E417" s="32"/>
      <c r="F417" s="32"/>
      <c r="G417" s="37"/>
      <c r="H417" s="82"/>
    </row>
    <row r="418" spans="1:8" s="27" customFormat="1" ht="15.75" hidden="1" customHeight="1" x14ac:dyDescent="0.25">
      <c r="A418" s="44">
        <v>1</v>
      </c>
      <c r="B418" s="10" t="s">
        <v>113</v>
      </c>
      <c r="C418" s="11"/>
      <c r="D418" s="2"/>
      <c r="E418" s="32"/>
      <c r="F418" s="32"/>
      <c r="G418" s="37"/>
      <c r="H418" s="82"/>
    </row>
    <row r="419" spans="1:8" s="27" customFormat="1" ht="30.75" hidden="1" customHeight="1" x14ac:dyDescent="0.25">
      <c r="A419" s="44">
        <v>1</v>
      </c>
      <c r="B419" s="12" t="s">
        <v>233</v>
      </c>
      <c r="C419" s="11"/>
      <c r="D419" s="2">
        <f>SUM(D420,D421,D428,D434,D435,D436)</f>
        <v>22830</v>
      </c>
      <c r="E419" s="32"/>
      <c r="F419" s="32"/>
      <c r="G419" s="37"/>
      <c r="H419" s="82"/>
    </row>
    <row r="420" spans="1:8" s="27" customFormat="1" ht="15.75" hidden="1" customHeight="1" x14ac:dyDescent="0.25">
      <c r="A420" s="44">
        <v>1</v>
      </c>
      <c r="B420" s="12" t="s">
        <v>150</v>
      </c>
      <c r="C420" s="11"/>
      <c r="D420" s="2">
        <v>1000</v>
      </c>
      <c r="E420" s="32"/>
      <c r="F420" s="32"/>
      <c r="G420" s="37"/>
      <c r="H420" s="82"/>
    </row>
    <row r="421" spans="1:8" s="27" customFormat="1" ht="15.75" hidden="1" customHeight="1" x14ac:dyDescent="0.25">
      <c r="A421" s="44">
        <v>1</v>
      </c>
      <c r="B421" s="29" t="s">
        <v>155</v>
      </c>
      <c r="C421" s="11"/>
      <c r="D421" s="2">
        <f>D422+D423+D424+D426</f>
        <v>17830</v>
      </c>
      <c r="E421" s="32"/>
      <c r="F421" s="32"/>
      <c r="G421" s="37"/>
      <c r="H421" s="82"/>
    </row>
    <row r="422" spans="1:8" s="27" customFormat="1" ht="19.5" hidden="1" customHeight="1" x14ac:dyDescent="0.25">
      <c r="A422" s="44">
        <v>1</v>
      </c>
      <c r="B422" s="33" t="s">
        <v>156</v>
      </c>
      <c r="C422" s="11"/>
      <c r="D422" s="26">
        <v>13715</v>
      </c>
      <c r="E422" s="32"/>
      <c r="F422" s="32"/>
      <c r="G422" s="37"/>
      <c r="H422" s="82"/>
    </row>
    <row r="423" spans="1:8" s="27" customFormat="1" ht="15.75" hidden="1" customHeight="1" x14ac:dyDescent="0.25">
      <c r="A423" s="44">
        <v>1</v>
      </c>
      <c r="B423" s="33" t="s">
        <v>157</v>
      </c>
      <c r="C423" s="11"/>
      <c r="D423" s="26">
        <v>4115</v>
      </c>
      <c r="E423" s="32"/>
      <c r="F423" s="32"/>
      <c r="G423" s="37"/>
      <c r="H423" s="82"/>
    </row>
    <row r="424" spans="1:8" s="27" customFormat="1" ht="30.75" hidden="1" customHeight="1" x14ac:dyDescent="0.25">
      <c r="A424" s="44">
        <v>1</v>
      </c>
      <c r="B424" s="33" t="s">
        <v>158</v>
      </c>
      <c r="C424" s="11"/>
      <c r="D424" s="26"/>
      <c r="E424" s="32"/>
      <c r="F424" s="32"/>
      <c r="G424" s="37"/>
      <c r="H424" s="82"/>
    </row>
    <row r="425" spans="1:8" s="27" customFormat="1" hidden="1" x14ac:dyDescent="0.25">
      <c r="A425" s="44">
        <v>1</v>
      </c>
      <c r="B425" s="33" t="s">
        <v>159</v>
      </c>
      <c r="C425" s="11"/>
      <c r="D425" s="26"/>
      <c r="E425" s="32"/>
      <c r="F425" s="32"/>
      <c r="G425" s="37"/>
      <c r="H425" s="82"/>
    </row>
    <row r="426" spans="1:8" s="27" customFormat="1" ht="30" hidden="1" x14ac:dyDescent="0.25">
      <c r="A426" s="44">
        <v>1</v>
      </c>
      <c r="B426" s="33" t="s">
        <v>160</v>
      </c>
      <c r="C426" s="11"/>
      <c r="D426" s="26"/>
      <c r="E426" s="32"/>
      <c r="F426" s="32"/>
      <c r="G426" s="37"/>
      <c r="H426" s="82"/>
    </row>
    <row r="427" spans="1:8" s="27" customFormat="1" hidden="1" x14ac:dyDescent="0.25">
      <c r="A427" s="44">
        <v>1</v>
      </c>
      <c r="B427" s="33" t="s">
        <v>159</v>
      </c>
      <c r="C427" s="11"/>
      <c r="D427" s="48"/>
      <c r="E427" s="32"/>
      <c r="F427" s="32"/>
      <c r="G427" s="37"/>
      <c r="H427" s="82"/>
    </row>
    <row r="428" spans="1:8" s="27" customFormat="1" ht="30" hidden="1" customHeight="1" x14ac:dyDescent="0.25">
      <c r="A428" s="44">
        <v>1</v>
      </c>
      <c r="B428" s="29" t="s">
        <v>161</v>
      </c>
      <c r="C428" s="11"/>
      <c r="D428" s="2">
        <f>SUM(D429,D430,D432)</f>
        <v>2000</v>
      </c>
      <c r="E428" s="32"/>
      <c r="F428" s="32"/>
      <c r="G428" s="37"/>
      <c r="H428" s="82"/>
    </row>
    <row r="429" spans="1:8" s="27" customFormat="1" ht="30" hidden="1" x14ac:dyDescent="0.25">
      <c r="A429" s="44">
        <v>1</v>
      </c>
      <c r="B429" s="33" t="s">
        <v>162</v>
      </c>
      <c r="C429" s="11"/>
      <c r="D429" s="2">
        <v>2000</v>
      </c>
      <c r="E429" s="32"/>
      <c r="F429" s="32"/>
      <c r="G429" s="37"/>
      <c r="H429" s="82"/>
    </row>
    <row r="430" spans="1:8" s="27" customFormat="1" ht="45" hidden="1" x14ac:dyDescent="0.25">
      <c r="A430" s="44">
        <v>1</v>
      </c>
      <c r="B430" s="33" t="s">
        <v>163</v>
      </c>
      <c r="C430" s="11"/>
      <c r="D430" s="23"/>
      <c r="E430" s="32"/>
      <c r="F430" s="32"/>
      <c r="G430" s="37"/>
      <c r="H430" s="82"/>
    </row>
    <row r="431" spans="1:8" s="27" customFormat="1" hidden="1" x14ac:dyDescent="0.25">
      <c r="A431" s="44">
        <v>1</v>
      </c>
      <c r="B431" s="33" t="s">
        <v>159</v>
      </c>
      <c r="C431" s="11"/>
      <c r="D431" s="23"/>
      <c r="E431" s="32"/>
      <c r="F431" s="32"/>
      <c r="G431" s="37"/>
      <c r="H431" s="82"/>
    </row>
    <row r="432" spans="1:8" s="27" customFormat="1" ht="45" hidden="1" x14ac:dyDescent="0.25">
      <c r="A432" s="44">
        <v>1</v>
      </c>
      <c r="B432" s="33" t="s">
        <v>164</v>
      </c>
      <c r="C432" s="11"/>
      <c r="D432" s="23"/>
      <c r="E432" s="32"/>
      <c r="F432" s="32"/>
      <c r="G432" s="37"/>
      <c r="H432" s="82"/>
    </row>
    <row r="433" spans="1:8" s="27" customFormat="1" hidden="1" x14ac:dyDescent="0.25">
      <c r="A433" s="44">
        <v>1</v>
      </c>
      <c r="B433" s="33" t="s">
        <v>159</v>
      </c>
      <c r="C433" s="11"/>
      <c r="D433" s="23"/>
      <c r="E433" s="32"/>
      <c r="F433" s="32"/>
      <c r="G433" s="37"/>
      <c r="H433" s="82"/>
    </row>
    <row r="434" spans="1:8" s="27" customFormat="1" ht="31.5" hidden="1" customHeight="1" x14ac:dyDescent="0.25">
      <c r="A434" s="44">
        <v>1</v>
      </c>
      <c r="B434" s="29" t="s">
        <v>165</v>
      </c>
      <c r="C434" s="11"/>
      <c r="D434" s="2">
        <v>500</v>
      </c>
      <c r="E434" s="32"/>
      <c r="F434" s="32"/>
      <c r="G434" s="37"/>
      <c r="H434" s="82"/>
    </row>
    <row r="435" spans="1:8" s="27" customFormat="1" ht="15.75" hidden="1" customHeight="1" x14ac:dyDescent="0.25">
      <c r="A435" s="44">
        <v>1</v>
      </c>
      <c r="B435" s="29" t="s">
        <v>166</v>
      </c>
      <c r="C435" s="11"/>
      <c r="D435" s="2"/>
      <c r="E435" s="32"/>
      <c r="F435" s="32"/>
      <c r="G435" s="37"/>
      <c r="H435" s="82"/>
    </row>
    <row r="436" spans="1:8" s="27" customFormat="1" ht="15.75" hidden="1" customHeight="1" x14ac:dyDescent="0.25">
      <c r="A436" s="44">
        <v>1</v>
      </c>
      <c r="B436" s="12" t="s">
        <v>167</v>
      </c>
      <c r="C436" s="11"/>
      <c r="D436" s="2">
        <v>1500</v>
      </c>
      <c r="E436" s="32"/>
      <c r="F436" s="32"/>
      <c r="G436" s="37"/>
      <c r="H436" s="82"/>
    </row>
    <row r="437" spans="1:8" s="27" customFormat="1" hidden="1" x14ac:dyDescent="0.25">
      <c r="A437" s="44">
        <v>1</v>
      </c>
      <c r="B437" s="13" t="s">
        <v>87</v>
      </c>
      <c r="C437" s="28"/>
      <c r="D437" s="26"/>
      <c r="E437" s="32"/>
      <c r="F437" s="32"/>
      <c r="G437" s="37"/>
      <c r="H437" s="82"/>
    </row>
    <row r="438" spans="1:8" s="27" customFormat="1" hidden="1" x14ac:dyDescent="0.25">
      <c r="A438" s="44">
        <v>1</v>
      </c>
      <c r="B438" s="25" t="s">
        <v>110</v>
      </c>
      <c r="C438" s="28"/>
      <c r="D438" s="48"/>
      <c r="E438" s="32"/>
      <c r="F438" s="32"/>
      <c r="G438" s="37"/>
      <c r="H438" s="82"/>
    </row>
    <row r="439" spans="1:8" ht="30" hidden="1" x14ac:dyDescent="0.25">
      <c r="A439" s="44">
        <v>1</v>
      </c>
      <c r="B439" s="13" t="s">
        <v>88</v>
      </c>
      <c r="C439" s="11"/>
      <c r="D439" s="2">
        <v>20000</v>
      </c>
      <c r="E439" s="176"/>
      <c r="F439" s="176"/>
      <c r="G439" s="2"/>
    </row>
    <row r="440" spans="1:8" s="27" customFormat="1" ht="15.75" hidden="1" customHeight="1" x14ac:dyDescent="0.25">
      <c r="A440" s="44">
        <v>1</v>
      </c>
      <c r="B440" s="13" t="s">
        <v>168</v>
      </c>
      <c r="C440" s="11"/>
      <c r="D440" s="2"/>
      <c r="E440" s="32"/>
      <c r="F440" s="32"/>
      <c r="G440" s="37"/>
      <c r="H440" s="82"/>
    </row>
    <row r="441" spans="1:8" s="27" customFormat="1" hidden="1" x14ac:dyDescent="0.25">
      <c r="A441" s="44">
        <v>1</v>
      </c>
      <c r="B441" s="34"/>
      <c r="C441" s="11"/>
      <c r="D441" s="2"/>
      <c r="E441" s="32"/>
      <c r="F441" s="32"/>
      <c r="G441" s="37"/>
      <c r="H441" s="82"/>
    </row>
    <row r="442" spans="1:8" s="27" customFormat="1" hidden="1" x14ac:dyDescent="0.25">
      <c r="A442" s="44">
        <v>1</v>
      </c>
      <c r="B442" s="35" t="s">
        <v>112</v>
      </c>
      <c r="C442" s="11"/>
      <c r="D442" s="8">
        <f>D419+ROUND(D437*3.2,0)+D439</f>
        <v>42830</v>
      </c>
      <c r="E442" s="32"/>
      <c r="F442" s="32"/>
      <c r="G442" s="37"/>
      <c r="H442" s="82"/>
    </row>
    <row r="443" spans="1:8" s="27" customFormat="1" hidden="1" x14ac:dyDescent="0.25">
      <c r="A443" s="44">
        <v>1</v>
      </c>
      <c r="B443" s="36" t="s">
        <v>111</v>
      </c>
      <c r="C443" s="11"/>
      <c r="D443" s="8">
        <f>SUM(D417,D442)</f>
        <v>313452</v>
      </c>
      <c r="E443" s="32"/>
      <c r="F443" s="32"/>
      <c r="G443" s="37"/>
      <c r="H443" s="82"/>
    </row>
    <row r="444" spans="1:8" s="27" customFormat="1" hidden="1" x14ac:dyDescent="0.25">
      <c r="A444" s="44">
        <v>1</v>
      </c>
      <c r="B444" s="179" t="s">
        <v>89</v>
      </c>
      <c r="C444" s="11"/>
      <c r="D444" s="8">
        <f>SUM(D445:D462)</f>
        <v>201076</v>
      </c>
      <c r="E444" s="202"/>
      <c r="F444" s="202"/>
      <c r="G444" s="8"/>
      <c r="H444" s="82"/>
    </row>
    <row r="445" spans="1:8" s="27" customFormat="1" ht="30" hidden="1" x14ac:dyDescent="0.25">
      <c r="A445" s="44">
        <v>1</v>
      </c>
      <c r="B445" s="227" t="s">
        <v>173</v>
      </c>
      <c r="C445" s="11"/>
      <c r="D445" s="2">
        <v>34600</v>
      </c>
      <c r="E445" s="202"/>
      <c r="F445" s="202"/>
      <c r="G445" s="8"/>
      <c r="H445" s="82"/>
    </row>
    <row r="446" spans="1:8" s="27" customFormat="1" ht="30" hidden="1" x14ac:dyDescent="0.25">
      <c r="A446" s="44">
        <v>1</v>
      </c>
      <c r="B446" s="227" t="s">
        <v>174</v>
      </c>
      <c r="C446" s="11"/>
      <c r="D446" s="2">
        <v>4400</v>
      </c>
      <c r="E446" s="202"/>
      <c r="F446" s="202"/>
      <c r="G446" s="8"/>
      <c r="H446" s="82"/>
    </row>
    <row r="447" spans="1:8" s="27" customFormat="1" hidden="1" x14ac:dyDescent="0.25">
      <c r="A447" s="44"/>
      <c r="B447" s="227" t="s">
        <v>220</v>
      </c>
      <c r="C447" s="11"/>
      <c r="D447" s="2">
        <v>110</v>
      </c>
      <c r="E447" s="202"/>
      <c r="F447" s="202"/>
      <c r="G447" s="8"/>
      <c r="H447" s="82"/>
    </row>
    <row r="448" spans="1:8" s="27" customFormat="1" ht="30" hidden="1" x14ac:dyDescent="0.25">
      <c r="A448" s="44">
        <v>1</v>
      </c>
      <c r="B448" s="227" t="s">
        <v>230</v>
      </c>
      <c r="C448" s="11"/>
      <c r="D448" s="2">
        <v>6600</v>
      </c>
      <c r="E448" s="202"/>
      <c r="F448" s="202"/>
      <c r="G448" s="8"/>
      <c r="H448" s="82"/>
    </row>
    <row r="449" spans="1:8" s="27" customFormat="1" hidden="1" x14ac:dyDescent="0.25">
      <c r="A449" s="44">
        <v>1</v>
      </c>
      <c r="B449" s="227" t="s">
        <v>186</v>
      </c>
      <c r="C449" s="11"/>
      <c r="D449" s="2">
        <v>33</v>
      </c>
      <c r="E449" s="202"/>
      <c r="F449" s="202"/>
      <c r="G449" s="8"/>
      <c r="H449" s="82"/>
    </row>
    <row r="450" spans="1:8" s="27" customFormat="1" hidden="1" x14ac:dyDescent="0.25">
      <c r="A450" s="44">
        <v>1</v>
      </c>
      <c r="B450" s="227" t="s">
        <v>17</v>
      </c>
      <c r="C450" s="11"/>
      <c r="D450" s="2">
        <v>2700</v>
      </c>
      <c r="E450" s="202"/>
      <c r="F450" s="202"/>
      <c r="G450" s="8"/>
      <c r="H450" s="82"/>
    </row>
    <row r="451" spans="1:8" s="27" customFormat="1" hidden="1" x14ac:dyDescent="0.25">
      <c r="A451" s="44">
        <v>1</v>
      </c>
      <c r="B451" s="227" t="s">
        <v>55</v>
      </c>
      <c r="C451" s="11"/>
      <c r="D451" s="2">
        <v>1300</v>
      </c>
      <c r="E451" s="202"/>
      <c r="F451" s="202"/>
      <c r="G451" s="8"/>
      <c r="H451" s="82"/>
    </row>
    <row r="452" spans="1:8" s="27" customFormat="1" hidden="1" x14ac:dyDescent="0.25">
      <c r="A452" s="44">
        <v>1</v>
      </c>
      <c r="B452" s="227" t="s">
        <v>19</v>
      </c>
      <c r="C452" s="11"/>
      <c r="D452" s="2">
        <v>1650</v>
      </c>
      <c r="E452" s="202"/>
      <c r="F452" s="202"/>
      <c r="G452" s="8"/>
      <c r="H452" s="82"/>
    </row>
    <row r="453" spans="1:8" s="27" customFormat="1" hidden="1" x14ac:dyDescent="0.25">
      <c r="A453" s="44">
        <v>1</v>
      </c>
      <c r="B453" s="227" t="s">
        <v>30</v>
      </c>
      <c r="C453" s="11"/>
      <c r="D453" s="2">
        <v>1430</v>
      </c>
      <c r="E453" s="202"/>
      <c r="F453" s="202"/>
      <c r="G453" s="8"/>
      <c r="H453" s="82"/>
    </row>
    <row r="454" spans="1:8" s="27" customFormat="1" hidden="1" x14ac:dyDescent="0.25">
      <c r="A454" s="44">
        <v>1</v>
      </c>
      <c r="B454" s="227" t="s">
        <v>201</v>
      </c>
      <c r="C454" s="11"/>
      <c r="D454" s="2">
        <v>11000</v>
      </c>
      <c r="E454" s="202"/>
      <c r="F454" s="202"/>
      <c r="G454" s="8"/>
      <c r="H454" s="82"/>
    </row>
    <row r="455" spans="1:8" s="27" customFormat="1" ht="30" hidden="1" x14ac:dyDescent="0.25">
      <c r="A455" s="44">
        <v>1</v>
      </c>
      <c r="B455" s="227" t="s">
        <v>202</v>
      </c>
      <c r="C455" s="11"/>
      <c r="D455" s="2">
        <v>2500</v>
      </c>
      <c r="E455" s="202"/>
      <c r="F455" s="202"/>
      <c r="G455" s="8"/>
      <c r="H455" s="82"/>
    </row>
    <row r="456" spans="1:8" s="27" customFormat="1" hidden="1" x14ac:dyDescent="0.25">
      <c r="A456" s="44">
        <v>1</v>
      </c>
      <c r="B456" s="227" t="s">
        <v>188</v>
      </c>
      <c r="C456" s="11"/>
      <c r="D456" s="2">
        <v>22</v>
      </c>
      <c r="E456" s="202"/>
      <c r="F456" s="202"/>
      <c r="G456" s="8"/>
      <c r="H456" s="82"/>
    </row>
    <row r="457" spans="1:8" s="27" customFormat="1" hidden="1" x14ac:dyDescent="0.25">
      <c r="A457" s="44">
        <v>1</v>
      </c>
      <c r="B457" s="227" t="s">
        <v>18</v>
      </c>
      <c r="C457" s="11"/>
      <c r="D457" s="2">
        <v>193</v>
      </c>
      <c r="E457" s="202"/>
      <c r="F457" s="202"/>
      <c r="G457" s="8"/>
      <c r="H457" s="82"/>
    </row>
    <row r="458" spans="1:8" s="27" customFormat="1" hidden="1" x14ac:dyDescent="0.25">
      <c r="A458" s="44">
        <v>1</v>
      </c>
      <c r="B458" s="227" t="s">
        <v>16</v>
      </c>
      <c r="C458" s="11"/>
      <c r="D458" s="2">
        <v>165</v>
      </c>
      <c r="E458" s="202"/>
      <c r="F458" s="202"/>
      <c r="G458" s="8"/>
      <c r="H458" s="82"/>
    </row>
    <row r="459" spans="1:8" s="27" customFormat="1" hidden="1" x14ac:dyDescent="0.25">
      <c r="A459" s="44">
        <v>1</v>
      </c>
      <c r="B459" s="227" t="s">
        <v>29</v>
      </c>
      <c r="C459" s="11"/>
      <c r="D459" s="2">
        <v>132000</v>
      </c>
      <c r="E459" s="202"/>
      <c r="F459" s="202"/>
      <c r="G459" s="8"/>
      <c r="H459" s="82"/>
    </row>
    <row r="460" spans="1:8" s="27" customFormat="1" hidden="1" x14ac:dyDescent="0.25">
      <c r="A460" s="44">
        <v>1</v>
      </c>
      <c r="B460" s="227" t="s">
        <v>191</v>
      </c>
      <c r="C460" s="11"/>
      <c r="D460" s="2">
        <v>200</v>
      </c>
      <c r="E460" s="202"/>
      <c r="F460" s="202"/>
      <c r="G460" s="8"/>
      <c r="H460" s="82"/>
    </row>
    <row r="461" spans="1:8" s="27" customFormat="1" hidden="1" x14ac:dyDescent="0.25">
      <c r="A461" s="44">
        <v>1</v>
      </c>
      <c r="B461" s="226" t="s">
        <v>33</v>
      </c>
      <c r="C461" s="11"/>
      <c r="D461" s="2">
        <v>1403</v>
      </c>
      <c r="E461" s="202"/>
      <c r="F461" s="202"/>
      <c r="G461" s="8"/>
      <c r="H461" s="82"/>
    </row>
    <row r="462" spans="1:8" s="27" customFormat="1" hidden="1" x14ac:dyDescent="0.25">
      <c r="A462" s="44">
        <v>1</v>
      </c>
      <c r="B462" s="227" t="s">
        <v>170</v>
      </c>
      <c r="C462" s="11"/>
      <c r="D462" s="2">
        <v>770</v>
      </c>
      <c r="E462" s="202"/>
      <c r="F462" s="202"/>
      <c r="G462" s="8"/>
      <c r="H462" s="82"/>
    </row>
    <row r="463" spans="1:8" hidden="1" x14ac:dyDescent="0.25">
      <c r="A463" s="44">
        <v>1</v>
      </c>
      <c r="B463" s="19" t="s">
        <v>7</v>
      </c>
      <c r="C463" s="11"/>
      <c r="D463" s="2"/>
      <c r="E463" s="2"/>
      <c r="F463" s="2"/>
      <c r="G463" s="2"/>
    </row>
    <row r="464" spans="1:8" hidden="1" x14ac:dyDescent="0.25">
      <c r="A464" s="44">
        <v>1</v>
      </c>
      <c r="B464" s="24" t="s">
        <v>65</v>
      </c>
      <c r="C464" s="11"/>
      <c r="D464" s="2"/>
      <c r="E464" s="2"/>
      <c r="F464" s="2"/>
      <c r="G464" s="2"/>
    </row>
    <row r="465" spans="1:8" hidden="1" x14ac:dyDescent="0.25">
      <c r="A465" s="44">
        <v>1</v>
      </c>
      <c r="B465" s="17" t="s">
        <v>23</v>
      </c>
      <c r="C465" s="1">
        <v>240</v>
      </c>
      <c r="D465" s="2">
        <v>110</v>
      </c>
      <c r="E465" s="49">
        <v>8</v>
      </c>
      <c r="F465" s="2">
        <v>1</v>
      </c>
      <c r="G465" s="2">
        <f t="shared" ref="G465" si="31">ROUND(D465*E465,0)</f>
        <v>880</v>
      </c>
    </row>
    <row r="466" spans="1:8" hidden="1" x14ac:dyDescent="0.25">
      <c r="A466" s="44">
        <v>1</v>
      </c>
      <c r="B466" s="17" t="s">
        <v>205</v>
      </c>
      <c r="C466" s="1">
        <v>240</v>
      </c>
      <c r="D466" s="2">
        <v>450</v>
      </c>
      <c r="E466" s="49">
        <v>8</v>
      </c>
      <c r="F466" s="2">
        <f>ROUND(G466/C466,0)</f>
        <v>15</v>
      </c>
      <c r="G466" s="2">
        <f t="shared" ref="G466:G474" si="32">ROUND(D466*E466,0)</f>
        <v>3600</v>
      </c>
    </row>
    <row r="467" spans="1:8" hidden="1" x14ac:dyDescent="0.25">
      <c r="A467" s="44">
        <v>1</v>
      </c>
      <c r="B467" s="17" t="s">
        <v>57</v>
      </c>
      <c r="C467" s="1">
        <v>240</v>
      </c>
      <c r="D467" s="2">
        <v>10</v>
      </c>
      <c r="E467" s="49">
        <v>8</v>
      </c>
      <c r="F467" s="2">
        <f t="shared" ref="F467:F474" si="33">ROUND(G467/C467,0)</f>
        <v>0</v>
      </c>
      <c r="G467" s="2">
        <f t="shared" si="32"/>
        <v>80</v>
      </c>
    </row>
    <row r="468" spans="1:8" hidden="1" x14ac:dyDescent="0.25">
      <c r="A468" s="44">
        <v>1</v>
      </c>
      <c r="B468" s="17" t="s">
        <v>206</v>
      </c>
      <c r="C468" s="1">
        <v>240</v>
      </c>
      <c r="D468" s="2">
        <v>30</v>
      </c>
      <c r="E468" s="49">
        <v>8</v>
      </c>
      <c r="F468" s="2">
        <f t="shared" si="33"/>
        <v>1</v>
      </c>
      <c r="G468" s="2">
        <f t="shared" si="32"/>
        <v>240</v>
      </c>
    </row>
    <row r="469" spans="1:8" hidden="1" x14ac:dyDescent="0.25">
      <c r="A469" s="44">
        <v>1</v>
      </c>
      <c r="B469" s="17" t="s">
        <v>21</v>
      </c>
      <c r="C469" s="1">
        <v>240</v>
      </c>
      <c r="D469" s="2">
        <v>115</v>
      </c>
      <c r="E469" s="49">
        <v>8</v>
      </c>
      <c r="F469" s="2">
        <f t="shared" si="33"/>
        <v>4</v>
      </c>
      <c r="G469" s="2">
        <f t="shared" si="32"/>
        <v>920</v>
      </c>
    </row>
    <row r="470" spans="1:8" hidden="1" x14ac:dyDescent="0.25">
      <c r="A470" s="44">
        <v>1</v>
      </c>
      <c r="B470" s="17" t="s">
        <v>207</v>
      </c>
      <c r="C470" s="1">
        <v>240</v>
      </c>
      <c r="D470" s="2">
        <v>30</v>
      </c>
      <c r="E470" s="49">
        <v>4</v>
      </c>
      <c r="F470" s="2">
        <f t="shared" si="33"/>
        <v>1</v>
      </c>
      <c r="G470" s="2">
        <f t="shared" si="32"/>
        <v>120</v>
      </c>
    </row>
    <row r="471" spans="1:8" hidden="1" x14ac:dyDescent="0.25">
      <c r="A471" s="44">
        <v>1</v>
      </c>
      <c r="B471" s="17" t="s">
        <v>211</v>
      </c>
      <c r="C471" s="1">
        <v>240</v>
      </c>
      <c r="D471" s="2">
        <v>20</v>
      </c>
      <c r="E471" s="49">
        <v>8</v>
      </c>
      <c r="F471" s="2">
        <f t="shared" si="33"/>
        <v>1</v>
      </c>
      <c r="G471" s="2">
        <f t="shared" si="32"/>
        <v>160</v>
      </c>
    </row>
    <row r="472" spans="1:8" hidden="1" x14ac:dyDescent="0.25">
      <c r="A472" s="44">
        <v>1</v>
      </c>
      <c r="B472" s="17" t="s">
        <v>208</v>
      </c>
      <c r="C472" s="1">
        <v>240</v>
      </c>
      <c r="D472" s="2">
        <v>47</v>
      </c>
      <c r="E472" s="49">
        <v>4</v>
      </c>
      <c r="F472" s="2">
        <f t="shared" si="33"/>
        <v>1</v>
      </c>
      <c r="G472" s="2">
        <f t="shared" si="32"/>
        <v>188</v>
      </c>
    </row>
    <row r="473" spans="1:8" hidden="1" x14ac:dyDescent="0.25">
      <c r="A473" s="44">
        <v>1</v>
      </c>
      <c r="B473" s="17" t="s">
        <v>209</v>
      </c>
      <c r="C473" s="1">
        <v>240</v>
      </c>
      <c r="D473" s="2">
        <v>1150</v>
      </c>
      <c r="E473" s="49">
        <v>4</v>
      </c>
      <c r="F473" s="2">
        <f t="shared" si="33"/>
        <v>19</v>
      </c>
      <c r="G473" s="2">
        <f t="shared" si="32"/>
        <v>4600</v>
      </c>
    </row>
    <row r="474" spans="1:8" hidden="1" x14ac:dyDescent="0.25">
      <c r="A474" s="44">
        <v>1</v>
      </c>
      <c r="B474" s="17" t="s">
        <v>47</v>
      </c>
      <c r="C474" s="1">
        <v>240</v>
      </c>
      <c r="D474" s="2">
        <v>300</v>
      </c>
      <c r="E474" s="49">
        <v>8</v>
      </c>
      <c r="F474" s="2">
        <f t="shared" si="33"/>
        <v>10</v>
      </c>
      <c r="G474" s="2">
        <f t="shared" si="32"/>
        <v>2400</v>
      </c>
    </row>
    <row r="475" spans="1:8" ht="18" hidden="1" customHeight="1" x14ac:dyDescent="0.25">
      <c r="A475" s="44">
        <v>1</v>
      </c>
      <c r="B475" s="59" t="s">
        <v>107</v>
      </c>
      <c r="C475" s="1"/>
      <c r="D475" s="228">
        <f>SUM(D465:D474)</f>
        <v>2262</v>
      </c>
      <c r="E475" s="7">
        <f t="shared" ref="E475:E476" si="34">G475/D475</f>
        <v>5.8302387267904505</v>
      </c>
      <c r="F475" s="228">
        <f t="shared" ref="F475:G475" si="35">SUM(F465:F474)</f>
        <v>53</v>
      </c>
      <c r="G475" s="228">
        <f t="shared" si="35"/>
        <v>13188</v>
      </c>
    </row>
    <row r="476" spans="1:8" ht="18" hidden="1" customHeight="1" x14ac:dyDescent="0.25">
      <c r="A476" s="44">
        <v>1</v>
      </c>
      <c r="B476" s="69" t="s">
        <v>85</v>
      </c>
      <c r="C476" s="1"/>
      <c r="D476" s="70">
        <f>D475</f>
        <v>2262</v>
      </c>
      <c r="E476" s="7">
        <f t="shared" si="34"/>
        <v>5.8302387267904505</v>
      </c>
      <c r="F476" s="70">
        <f t="shared" ref="F476:G476" si="36">F475</f>
        <v>53</v>
      </c>
      <c r="G476" s="70">
        <f t="shared" si="36"/>
        <v>13188</v>
      </c>
    </row>
    <row r="477" spans="1:8" ht="15.75" hidden="1" thickBot="1" x14ac:dyDescent="0.3">
      <c r="A477" s="44">
        <v>1</v>
      </c>
      <c r="B477" s="229" t="s">
        <v>10</v>
      </c>
      <c r="C477" s="199"/>
      <c r="D477" s="199"/>
      <c r="E477" s="199"/>
      <c r="F477" s="199"/>
      <c r="G477" s="199"/>
    </row>
    <row r="478" spans="1:8" hidden="1" x14ac:dyDescent="0.25">
      <c r="A478" s="44">
        <v>1</v>
      </c>
      <c r="B478" s="218"/>
      <c r="C478" s="175"/>
      <c r="D478" s="76"/>
      <c r="E478" s="76"/>
      <c r="F478" s="76"/>
      <c r="G478" s="76"/>
    </row>
    <row r="479" spans="1:8" x14ac:dyDescent="0.25">
      <c r="A479" s="44">
        <v>1</v>
      </c>
      <c r="B479" s="66" t="s">
        <v>98</v>
      </c>
      <c r="C479" s="42"/>
      <c r="D479" s="2"/>
      <c r="E479" s="2"/>
      <c r="F479" s="2"/>
      <c r="G479" s="2"/>
    </row>
    <row r="480" spans="1:8" s="27" customFormat="1" ht="18.75" customHeight="1" x14ac:dyDescent="0.25">
      <c r="A480" s="44">
        <v>1</v>
      </c>
      <c r="B480" s="10" t="s">
        <v>149</v>
      </c>
      <c r="C480" s="10"/>
      <c r="D480" s="46"/>
      <c r="E480" s="26"/>
      <c r="F480" s="26"/>
      <c r="G480" s="26"/>
      <c r="H480" s="82"/>
    </row>
    <row r="481" spans="1:8" s="27" customFormat="1" x14ac:dyDescent="0.25">
      <c r="A481" s="44">
        <v>1</v>
      </c>
      <c r="B481" s="12" t="s">
        <v>233</v>
      </c>
      <c r="C481" s="28"/>
      <c r="D481" s="26">
        <f>SUM(D482,D483,D484,D485)</f>
        <v>38674</v>
      </c>
      <c r="E481" s="26"/>
      <c r="F481" s="26"/>
      <c r="G481" s="26"/>
      <c r="H481" s="82"/>
    </row>
    <row r="482" spans="1:8" s="27" customFormat="1" x14ac:dyDescent="0.25">
      <c r="A482" s="44">
        <v>1</v>
      </c>
      <c r="B482" s="29" t="s">
        <v>150</v>
      </c>
      <c r="C482" s="28"/>
      <c r="D482" s="26"/>
      <c r="E482" s="26"/>
      <c r="F482" s="26"/>
      <c r="G482" s="26"/>
      <c r="H482" s="82"/>
    </row>
    <row r="483" spans="1:8" s="27" customFormat="1" ht="17.25" customHeight="1" x14ac:dyDescent="0.25">
      <c r="A483" s="44">
        <v>1</v>
      </c>
      <c r="B483" s="29" t="s">
        <v>151</v>
      </c>
      <c r="C483" s="28"/>
      <c r="D483" s="2">
        <v>28100</v>
      </c>
      <c r="E483" s="26"/>
      <c r="F483" s="26"/>
      <c r="G483" s="26"/>
      <c r="H483" s="82"/>
    </row>
    <row r="484" spans="1:8" s="27" customFormat="1" ht="30" x14ac:dyDescent="0.25">
      <c r="A484" s="44">
        <v>1</v>
      </c>
      <c r="B484" s="29" t="s">
        <v>152</v>
      </c>
      <c r="C484" s="28"/>
      <c r="D484" s="2">
        <v>300</v>
      </c>
      <c r="E484" s="26"/>
      <c r="F484" s="26"/>
      <c r="G484" s="26"/>
      <c r="H484" s="82"/>
    </row>
    <row r="485" spans="1:8" s="27" customFormat="1" x14ac:dyDescent="0.25">
      <c r="A485" s="44">
        <v>1</v>
      </c>
      <c r="B485" s="12" t="s">
        <v>153</v>
      </c>
      <c r="C485" s="28"/>
      <c r="D485" s="2">
        <v>10274</v>
      </c>
      <c r="E485" s="26"/>
      <c r="F485" s="26"/>
      <c r="G485" s="26"/>
      <c r="H485" s="82"/>
    </row>
    <row r="486" spans="1:8" s="27" customFormat="1" ht="30" x14ac:dyDescent="0.25">
      <c r="A486" s="44">
        <v>1</v>
      </c>
      <c r="B486" s="12" t="s">
        <v>212</v>
      </c>
      <c r="C486" s="28"/>
      <c r="D486" s="6">
        <v>2705</v>
      </c>
      <c r="E486" s="26"/>
      <c r="F486" s="26"/>
      <c r="G486" s="26"/>
      <c r="H486" s="82"/>
    </row>
    <row r="487" spans="1:8" x14ac:dyDescent="0.25">
      <c r="A487" s="44">
        <v>1</v>
      </c>
      <c r="B487" s="13" t="s">
        <v>87</v>
      </c>
      <c r="C487" s="11"/>
      <c r="D487" s="2">
        <f>D488+D490/8.5</f>
        <v>53100</v>
      </c>
      <c r="E487" s="2"/>
      <c r="F487" s="2"/>
      <c r="G487" s="2"/>
    </row>
    <row r="488" spans="1:8" x14ac:dyDescent="0.25">
      <c r="A488" s="44">
        <v>1</v>
      </c>
      <c r="B488" s="13" t="s">
        <v>192</v>
      </c>
      <c r="C488" s="58"/>
      <c r="D488" s="2">
        <f>60050-6950</f>
        <v>53100</v>
      </c>
      <c r="E488" s="2"/>
      <c r="F488" s="2"/>
      <c r="G488" s="2"/>
    </row>
    <row r="489" spans="1:8" x14ac:dyDescent="0.25">
      <c r="A489" s="44"/>
      <c r="B489" s="13" t="s">
        <v>194</v>
      </c>
      <c r="C489" s="58"/>
      <c r="D489" s="2"/>
      <c r="E489" s="2"/>
      <c r="F489" s="2"/>
      <c r="G489" s="2"/>
    </row>
    <row r="490" spans="1:8" s="27" customFormat="1" x14ac:dyDescent="0.25">
      <c r="A490" s="44">
        <v>1</v>
      </c>
      <c r="B490" s="25" t="s">
        <v>193</v>
      </c>
      <c r="C490" s="83"/>
      <c r="D490" s="2"/>
      <c r="E490" s="26"/>
      <c r="F490" s="26"/>
      <c r="G490" s="26"/>
      <c r="H490" s="230"/>
    </row>
    <row r="491" spans="1:8" s="27" customFormat="1" ht="15.75" customHeight="1" x14ac:dyDescent="0.25">
      <c r="A491" s="44">
        <v>1</v>
      </c>
      <c r="B491" s="30" t="s">
        <v>154</v>
      </c>
      <c r="C491" s="31"/>
      <c r="D491" s="28">
        <f>D481+D490/3.9+D488*3.2</f>
        <v>208594</v>
      </c>
      <c r="E491" s="32"/>
      <c r="F491" s="32"/>
      <c r="G491" s="37"/>
      <c r="H491" s="82"/>
    </row>
    <row r="492" spans="1:8" s="27" customFormat="1" ht="15.75" customHeight="1" x14ac:dyDescent="0.25">
      <c r="A492" s="44">
        <v>1</v>
      </c>
      <c r="B492" s="10" t="s">
        <v>113</v>
      </c>
      <c r="C492" s="11"/>
      <c r="D492" s="2"/>
      <c r="E492" s="32"/>
      <c r="F492" s="32"/>
      <c r="G492" s="37"/>
      <c r="H492" s="82"/>
    </row>
    <row r="493" spans="1:8" s="27" customFormat="1" x14ac:dyDescent="0.25">
      <c r="A493" s="44">
        <v>1</v>
      </c>
      <c r="B493" s="12" t="s">
        <v>233</v>
      </c>
      <c r="C493" s="11"/>
      <c r="D493" s="2">
        <f>SUM(D494,D495,D502,D508,D509,D510)</f>
        <v>28783</v>
      </c>
      <c r="E493" s="32"/>
      <c r="F493" s="32"/>
      <c r="G493" s="37"/>
      <c r="H493" s="82"/>
    </row>
    <row r="494" spans="1:8" s="27" customFormat="1" ht="15.75" customHeight="1" x14ac:dyDescent="0.25">
      <c r="A494" s="44">
        <v>1</v>
      </c>
      <c r="B494" s="12" t="s">
        <v>150</v>
      </c>
      <c r="C494" s="11"/>
      <c r="D494" s="2"/>
      <c r="E494" s="32"/>
      <c r="F494" s="32"/>
      <c r="G494" s="37"/>
      <c r="H494" s="82"/>
    </row>
    <row r="495" spans="1:8" s="27" customFormat="1" ht="15.75" customHeight="1" x14ac:dyDescent="0.25">
      <c r="A495" s="44">
        <v>1</v>
      </c>
      <c r="B495" s="29" t="s">
        <v>155</v>
      </c>
      <c r="C495" s="11"/>
      <c r="D495" s="2">
        <f>D496+D497+D498+D500</f>
        <v>9168</v>
      </c>
      <c r="E495" s="32"/>
      <c r="F495" s="32"/>
      <c r="G495" s="37"/>
      <c r="H495" s="82"/>
    </row>
    <row r="496" spans="1:8" s="27" customFormat="1" ht="19.5" customHeight="1" x14ac:dyDescent="0.25">
      <c r="A496" s="44">
        <v>1</v>
      </c>
      <c r="B496" s="33" t="s">
        <v>156</v>
      </c>
      <c r="C496" s="11"/>
      <c r="D496" s="26">
        <v>6030</v>
      </c>
      <c r="E496" s="32"/>
      <c r="F496" s="32"/>
      <c r="G496" s="37"/>
      <c r="H496" s="82"/>
    </row>
    <row r="497" spans="1:8" s="27" customFormat="1" ht="15.75" customHeight="1" x14ac:dyDescent="0.25">
      <c r="A497" s="44">
        <v>1</v>
      </c>
      <c r="B497" s="33" t="s">
        <v>157</v>
      </c>
      <c r="C497" s="11"/>
      <c r="D497" s="26">
        <v>1809</v>
      </c>
      <c r="E497" s="32"/>
      <c r="F497" s="32"/>
      <c r="G497" s="37"/>
      <c r="H497" s="82"/>
    </row>
    <row r="498" spans="1:8" s="27" customFormat="1" ht="30.75" customHeight="1" x14ac:dyDescent="0.25">
      <c r="A498" s="44">
        <v>1</v>
      </c>
      <c r="B498" s="33" t="s">
        <v>158</v>
      </c>
      <c r="C498" s="11"/>
      <c r="D498" s="26">
        <v>990</v>
      </c>
      <c r="E498" s="32"/>
      <c r="F498" s="32"/>
      <c r="G498" s="37"/>
      <c r="H498" s="82"/>
    </row>
    <row r="499" spans="1:8" s="27" customFormat="1" x14ac:dyDescent="0.25">
      <c r="A499" s="44">
        <v>1</v>
      </c>
      <c r="B499" s="33" t="s">
        <v>159</v>
      </c>
      <c r="C499" s="11"/>
      <c r="D499" s="26">
        <v>115</v>
      </c>
      <c r="E499" s="32"/>
      <c r="F499" s="32"/>
      <c r="G499" s="37"/>
      <c r="H499" s="82"/>
    </row>
    <row r="500" spans="1:8" s="27" customFormat="1" ht="30" x14ac:dyDescent="0.25">
      <c r="A500" s="44">
        <v>1</v>
      </c>
      <c r="B500" s="33" t="s">
        <v>160</v>
      </c>
      <c r="C500" s="11"/>
      <c r="D500" s="26">
        <v>339</v>
      </c>
      <c r="E500" s="32"/>
      <c r="F500" s="32"/>
      <c r="G500" s="37"/>
      <c r="H500" s="82"/>
    </row>
    <row r="501" spans="1:8" s="27" customFormat="1" x14ac:dyDescent="0.25">
      <c r="A501" s="44">
        <v>1</v>
      </c>
      <c r="B501" s="33" t="s">
        <v>159</v>
      </c>
      <c r="C501" s="11"/>
      <c r="D501" s="48">
        <v>48</v>
      </c>
      <c r="E501" s="32"/>
      <c r="F501" s="32"/>
      <c r="G501" s="37"/>
      <c r="H501" s="82"/>
    </row>
    <row r="502" spans="1:8" s="27" customFormat="1" ht="30" customHeight="1" x14ac:dyDescent="0.25">
      <c r="A502" s="44">
        <v>1</v>
      </c>
      <c r="B502" s="29" t="s">
        <v>161</v>
      </c>
      <c r="C502" s="11"/>
      <c r="D502" s="2">
        <f>SUM(D503,D504,D506)</f>
        <v>19615</v>
      </c>
      <c r="E502" s="32"/>
      <c r="F502" s="32"/>
      <c r="G502" s="37"/>
      <c r="H502" s="82"/>
    </row>
    <row r="503" spans="1:8" s="27" customFormat="1" ht="30" x14ac:dyDescent="0.25">
      <c r="A503" s="44">
        <v>1</v>
      </c>
      <c r="B503" s="33" t="s">
        <v>162</v>
      </c>
      <c r="C503" s="11"/>
      <c r="D503" s="2">
        <v>1000</v>
      </c>
      <c r="E503" s="32"/>
      <c r="F503" s="32"/>
      <c r="G503" s="37"/>
      <c r="H503" s="82"/>
    </row>
    <row r="504" spans="1:8" s="27" customFormat="1" ht="45" x14ac:dyDescent="0.25">
      <c r="A504" s="44">
        <v>1</v>
      </c>
      <c r="B504" s="33" t="s">
        <v>163</v>
      </c>
      <c r="C504" s="11"/>
      <c r="D504" s="23">
        <v>16085</v>
      </c>
      <c r="E504" s="32"/>
      <c r="F504" s="32"/>
      <c r="G504" s="37"/>
      <c r="H504" s="82"/>
    </row>
    <row r="505" spans="1:8" s="27" customFormat="1" x14ac:dyDescent="0.25">
      <c r="A505" s="44">
        <v>1</v>
      </c>
      <c r="B505" s="33" t="s">
        <v>159</v>
      </c>
      <c r="C505" s="11"/>
      <c r="D505" s="23">
        <v>3500</v>
      </c>
      <c r="E505" s="32"/>
      <c r="F505" s="32"/>
      <c r="G505" s="37"/>
      <c r="H505" s="82"/>
    </row>
    <row r="506" spans="1:8" s="27" customFormat="1" ht="45" x14ac:dyDescent="0.25">
      <c r="A506" s="44">
        <v>1</v>
      </c>
      <c r="B506" s="33" t="s">
        <v>164</v>
      </c>
      <c r="C506" s="11"/>
      <c r="D506" s="23">
        <v>2530</v>
      </c>
      <c r="E506" s="32"/>
      <c r="F506" s="32"/>
      <c r="G506" s="37"/>
      <c r="H506" s="82"/>
    </row>
    <row r="507" spans="1:8" s="27" customFormat="1" x14ac:dyDescent="0.25">
      <c r="A507" s="44">
        <v>1</v>
      </c>
      <c r="B507" s="33" t="s">
        <v>159</v>
      </c>
      <c r="C507" s="11"/>
      <c r="D507" s="23">
        <v>1830</v>
      </c>
      <c r="E507" s="32"/>
      <c r="F507" s="32"/>
      <c r="G507" s="37"/>
      <c r="H507" s="82"/>
    </row>
    <row r="508" spans="1:8" s="27" customFormat="1" ht="31.5" customHeight="1" x14ac:dyDescent="0.25">
      <c r="A508" s="44">
        <v>1</v>
      </c>
      <c r="B508" s="29" t="s">
        <v>165</v>
      </c>
      <c r="C508" s="11"/>
      <c r="D508" s="2"/>
      <c r="E508" s="32"/>
      <c r="F508" s="32"/>
      <c r="G508" s="37"/>
      <c r="H508" s="82"/>
    </row>
    <row r="509" spans="1:8" s="27" customFormat="1" ht="15.75" customHeight="1" x14ac:dyDescent="0.25">
      <c r="A509" s="44">
        <v>1</v>
      </c>
      <c r="B509" s="29" t="s">
        <v>166</v>
      </c>
      <c r="C509" s="11"/>
      <c r="D509" s="2"/>
      <c r="E509" s="32"/>
      <c r="F509" s="32"/>
      <c r="G509" s="37"/>
      <c r="H509" s="82"/>
    </row>
    <row r="510" spans="1:8" s="27" customFormat="1" ht="15.75" customHeight="1" x14ac:dyDescent="0.25">
      <c r="A510" s="44">
        <v>1</v>
      </c>
      <c r="B510" s="12" t="s">
        <v>167</v>
      </c>
      <c r="C510" s="11"/>
      <c r="D510" s="2"/>
      <c r="E510" s="32"/>
      <c r="F510" s="32"/>
      <c r="G510" s="37"/>
      <c r="H510" s="82"/>
    </row>
    <row r="511" spans="1:8" s="27" customFormat="1" x14ac:dyDescent="0.25">
      <c r="A511" s="44">
        <v>1</v>
      </c>
      <c r="B511" s="13" t="s">
        <v>87</v>
      </c>
      <c r="C511" s="28"/>
      <c r="D511" s="26"/>
      <c r="E511" s="32"/>
      <c r="F511" s="32"/>
      <c r="G511" s="37"/>
      <c r="H511" s="82"/>
    </row>
    <row r="512" spans="1:8" s="27" customFormat="1" x14ac:dyDescent="0.25">
      <c r="A512" s="44">
        <v>1</v>
      </c>
      <c r="B512" s="25" t="s">
        <v>110</v>
      </c>
      <c r="C512" s="28"/>
      <c r="D512" s="48"/>
      <c r="E512" s="32"/>
      <c r="F512" s="32"/>
      <c r="G512" s="37"/>
      <c r="H512" s="82"/>
    </row>
    <row r="513" spans="1:8" ht="30" x14ac:dyDescent="0.25">
      <c r="A513" s="44">
        <v>1</v>
      </c>
      <c r="B513" s="13" t="s">
        <v>88</v>
      </c>
      <c r="C513" s="11"/>
      <c r="D513" s="2">
        <v>17400</v>
      </c>
      <c r="E513" s="2"/>
      <c r="F513" s="2"/>
      <c r="G513" s="2"/>
    </row>
    <row r="514" spans="1:8" s="27" customFormat="1" ht="15.75" customHeight="1" x14ac:dyDescent="0.25">
      <c r="A514" s="44">
        <v>1</v>
      </c>
      <c r="B514" s="13" t="s">
        <v>168</v>
      </c>
      <c r="C514" s="11"/>
      <c r="D514" s="2"/>
      <c r="E514" s="32"/>
      <c r="F514" s="32"/>
      <c r="G514" s="37"/>
      <c r="H514" s="82"/>
    </row>
    <row r="515" spans="1:8" s="27" customFormat="1" hidden="1" x14ac:dyDescent="0.25">
      <c r="A515" s="44">
        <v>1</v>
      </c>
      <c r="B515" s="34"/>
      <c r="C515" s="11"/>
      <c r="D515" s="2"/>
      <c r="E515" s="32"/>
      <c r="F515" s="32"/>
      <c r="G515" s="37"/>
      <c r="H515" s="82"/>
    </row>
    <row r="516" spans="1:8" s="27" customFormat="1" x14ac:dyDescent="0.25">
      <c r="A516" s="44">
        <v>1</v>
      </c>
      <c r="B516" s="35" t="s">
        <v>112</v>
      </c>
      <c r="C516" s="11"/>
      <c r="D516" s="8">
        <f>D493+ROUND(D511*3.2,0)+D513</f>
        <v>46183</v>
      </c>
      <c r="E516" s="32"/>
      <c r="F516" s="32"/>
      <c r="G516" s="37"/>
      <c r="H516" s="82"/>
    </row>
    <row r="517" spans="1:8" s="27" customFormat="1" x14ac:dyDescent="0.25">
      <c r="A517" s="44">
        <v>1</v>
      </c>
      <c r="B517" s="36" t="s">
        <v>111</v>
      </c>
      <c r="C517" s="11"/>
      <c r="D517" s="8">
        <f>SUM(D491,D516)</f>
        <v>254777</v>
      </c>
      <c r="E517" s="32"/>
      <c r="F517" s="32"/>
      <c r="G517" s="37"/>
      <c r="H517" s="82"/>
    </row>
    <row r="518" spans="1:8" x14ac:dyDescent="0.25">
      <c r="A518" s="44">
        <v>1</v>
      </c>
      <c r="B518" s="19" t="s">
        <v>7</v>
      </c>
      <c r="C518" s="231"/>
      <c r="D518" s="231"/>
      <c r="E518" s="2"/>
      <c r="F518" s="2"/>
      <c r="G518" s="2"/>
    </row>
    <row r="519" spans="1:8" x14ac:dyDescent="0.25">
      <c r="A519" s="44">
        <v>1</v>
      </c>
      <c r="B519" s="24" t="s">
        <v>65</v>
      </c>
      <c r="C519" s="11"/>
      <c r="D519" s="231"/>
      <c r="E519" s="2"/>
      <c r="F519" s="2"/>
      <c r="G519" s="2"/>
    </row>
    <row r="520" spans="1:8" x14ac:dyDescent="0.25">
      <c r="A520" s="44">
        <v>1</v>
      </c>
      <c r="B520" s="17" t="s">
        <v>37</v>
      </c>
      <c r="C520" s="1">
        <v>240</v>
      </c>
      <c r="D520" s="2">
        <v>1560</v>
      </c>
      <c r="E520" s="40">
        <v>8</v>
      </c>
      <c r="F520" s="2">
        <f>ROUND(G520/C520,0)</f>
        <v>52</v>
      </c>
      <c r="G520" s="2">
        <f>ROUND(D520*E520,0)</f>
        <v>12480</v>
      </c>
    </row>
    <row r="521" spans="1:8" x14ac:dyDescent="0.25">
      <c r="A521" s="44">
        <v>1</v>
      </c>
      <c r="B521" s="17" t="s">
        <v>26</v>
      </c>
      <c r="C521" s="1">
        <v>240</v>
      </c>
      <c r="D521" s="2">
        <v>240</v>
      </c>
      <c r="E521" s="40">
        <v>8</v>
      </c>
      <c r="F521" s="2">
        <f>ROUND(G521/C521,0)</f>
        <v>8</v>
      </c>
      <c r="G521" s="2">
        <f>ROUND(D521*E521,0)</f>
        <v>1920</v>
      </c>
    </row>
    <row r="522" spans="1:8" ht="18.75" customHeight="1" x14ac:dyDescent="0.25">
      <c r="A522" s="44">
        <v>1</v>
      </c>
      <c r="B522" s="59" t="s">
        <v>107</v>
      </c>
      <c r="C522" s="11"/>
      <c r="D522" s="20">
        <f>D520+D521</f>
        <v>1800</v>
      </c>
      <c r="E522" s="208">
        <f>E520</f>
        <v>8</v>
      </c>
      <c r="F522" s="20">
        <f t="shared" ref="F522:G522" si="37">F520+F521</f>
        <v>60</v>
      </c>
      <c r="G522" s="20">
        <f t="shared" si="37"/>
        <v>14400</v>
      </c>
    </row>
    <row r="523" spans="1:8" ht="18.75" customHeight="1" x14ac:dyDescent="0.25">
      <c r="A523" s="44">
        <v>1</v>
      </c>
      <c r="B523" s="69" t="s">
        <v>85</v>
      </c>
      <c r="C523" s="50"/>
      <c r="D523" s="70">
        <f t="shared" ref="D523" si="38">D522</f>
        <v>1800</v>
      </c>
      <c r="E523" s="71">
        <f t="shared" ref="E523:G523" si="39">E522</f>
        <v>8</v>
      </c>
      <c r="F523" s="70">
        <f t="shared" si="39"/>
        <v>60</v>
      </c>
      <c r="G523" s="70">
        <f t="shared" si="39"/>
        <v>14400</v>
      </c>
    </row>
    <row r="524" spans="1:8" ht="15.75" thickBot="1" x14ac:dyDescent="0.3">
      <c r="A524" s="44">
        <v>1</v>
      </c>
      <c r="B524" s="110" t="s">
        <v>10</v>
      </c>
      <c r="C524" s="112"/>
      <c r="D524" s="112"/>
      <c r="E524" s="112"/>
      <c r="F524" s="112"/>
      <c r="G524" s="112"/>
    </row>
    <row r="525" spans="1:8" ht="18.75" hidden="1" customHeight="1" x14ac:dyDescent="0.25">
      <c r="A525" s="44">
        <v>1</v>
      </c>
      <c r="B525" s="232" t="s">
        <v>99</v>
      </c>
      <c r="C525" s="184"/>
      <c r="D525" s="2"/>
      <c r="E525" s="2"/>
      <c r="F525" s="2"/>
      <c r="G525" s="2"/>
    </row>
    <row r="526" spans="1:8" s="27" customFormat="1" ht="18.75" hidden="1" customHeight="1" x14ac:dyDescent="0.25">
      <c r="A526" s="44">
        <v>1</v>
      </c>
      <c r="B526" s="10" t="s">
        <v>149</v>
      </c>
      <c r="C526" s="10"/>
      <c r="D526" s="46"/>
      <c r="E526" s="26"/>
      <c r="F526" s="26"/>
      <c r="G526" s="26"/>
      <c r="H526" s="82"/>
    </row>
    <row r="527" spans="1:8" s="27" customFormat="1" hidden="1" x14ac:dyDescent="0.25">
      <c r="A527" s="44">
        <v>1</v>
      </c>
      <c r="B527" s="12" t="s">
        <v>233</v>
      </c>
      <c r="C527" s="28"/>
      <c r="D527" s="26">
        <f>SUM(D529,D530,D531,D532)+D528/2.7</f>
        <v>21430.518518518518</v>
      </c>
      <c r="E527" s="26"/>
      <c r="F527" s="26"/>
      <c r="G527" s="26"/>
      <c r="H527" s="82"/>
    </row>
    <row r="528" spans="1:8" s="27" customFormat="1" hidden="1" x14ac:dyDescent="0.25">
      <c r="A528" s="44">
        <v>1</v>
      </c>
      <c r="B528" s="12" t="s">
        <v>213</v>
      </c>
      <c r="C528" s="15"/>
      <c r="D528" s="2">
        <f>112+100</f>
        <v>212</v>
      </c>
      <c r="E528" s="15"/>
      <c r="F528" s="15"/>
      <c r="G528" s="15"/>
      <c r="H528" s="82"/>
    </row>
    <row r="529" spans="1:8" s="27" customFormat="1" hidden="1" x14ac:dyDescent="0.25">
      <c r="A529" s="44">
        <v>1</v>
      </c>
      <c r="B529" s="29" t="s">
        <v>150</v>
      </c>
      <c r="C529" s="28"/>
      <c r="D529" s="26"/>
      <c r="E529" s="26"/>
      <c r="F529" s="26"/>
      <c r="G529" s="26"/>
      <c r="H529" s="82"/>
    </row>
    <row r="530" spans="1:8" s="27" customFormat="1" ht="17.25" hidden="1" customHeight="1" x14ac:dyDescent="0.25">
      <c r="A530" s="44">
        <v>1</v>
      </c>
      <c r="B530" s="29" t="s">
        <v>151</v>
      </c>
      <c r="C530" s="28"/>
      <c r="D530" s="2">
        <v>480</v>
      </c>
      <c r="E530" s="26"/>
      <c r="F530" s="26"/>
      <c r="G530" s="26"/>
      <c r="H530" s="82"/>
    </row>
    <row r="531" spans="1:8" s="27" customFormat="1" ht="30" hidden="1" x14ac:dyDescent="0.25">
      <c r="A531" s="44">
        <v>1</v>
      </c>
      <c r="B531" s="29" t="s">
        <v>152</v>
      </c>
      <c r="C531" s="28"/>
      <c r="D531" s="2">
        <v>194</v>
      </c>
      <c r="E531" s="26"/>
      <c r="F531" s="26"/>
      <c r="G531" s="26"/>
      <c r="H531" s="82"/>
    </row>
    <row r="532" spans="1:8" s="27" customFormat="1" hidden="1" x14ac:dyDescent="0.25">
      <c r="A532" s="44">
        <v>1</v>
      </c>
      <c r="B532" s="12" t="s">
        <v>153</v>
      </c>
      <c r="C532" s="28"/>
      <c r="D532" s="2">
        <v>20678</v>
      </c>
      <c r="E532" s="26"/>
      <c r="F532" s="26"/>
      <c r="G532" s="26"/>
      <c r="H532" s="82"/>
    </row>
    <row r="533" spans="1:8" s="27" customFormat="1" ht="30" hidden="1" x14ac:dyDescent="0.25">
      <c r="A533" s="44">
        <v>1</v>
      </c>
      <c r="B533" s="12" t="s">
        <v>212</v>
      </c>
      <c r="C533" s="28"/>
      <c r="D533" s="6">
        <v>2004</v>
      </c>
      <c r="E533" s="26"/>
      <c r="F533" s="26"/>
      <c r="G533" s="26"/>
      <c r="H533" s="82"/>
    </row>
    <row r="534" spans="1:8" hidden="1" x14ac:dyDescent="0.25">
      <c r="A534" s="44">
        <v>1</v>
      </c>
      <c r="B534" s="13" t="s">
        <v>87</v>
      </c>
      <c r="C534" s="11"/>
      <c r="D534" s="2">
        <f>D535+D536</f>
        <v>44088.23529411765</v>
      </c>
      <c r="E534" s="2"/>
      <c r="F534" s="2"/>
      <c r="G534" s="2"/>
    </row>
    <row r="535" spans="1:8" hidden="1" x14ac:dyDescent="0.25">
      <c r="A535" s="44">
        <v>1</v>
      </c>
      <c r="B535" s="13" t="s">
        <v>192</v>
      </c>
      <c r="C535" s="58"/>
      <c r="D535" s="2">
        <v>39172</v>
      </c>
      <c r="E535" s="2"/>
      <c r="F535" s="2"/>
      <c r="G535" s="2"/>
    </row>
    <row r="536" spans="1:8" hidden="1" x14ac:dyDescent="0.25">
      <c r="A536" s="44">
        <v>1</v>
      </c>
      <c r="B536" s="13" t="s">
        <v>194</v>
      </c>
      <c r="C536" s="58"/>
      <c r="D536" s="6">
        <f>D537/8.5</f>
        <v>4916.2352941176468</v>
      </c>
      <c r="E536" s="2"/>
      <c r="F536" s="2"/>
      <c r="G536" s="2"/>
    </row>
    <row r="537" spans="1:8" s="27" customFormat="1" hidden="1" x14ac:dyDescent="0.25">
      <c r="A537" s="44">
        <v>1</v>
      </c>
      <c r="B537" s="25" t="s">
        <v>193</v>
      </c>
      <c r="C537" s="83"/>
      <c r="D537" s="2">
        <f>41888-100</f>
        <v>41788</v>
      </c>
      <c r="E537" s="26"/>
      <c r="F537" s="26"/>
      <c r="G537" s="26"/>
      <c r="H537" s="82"/>
    </row>
    <row r="538" spans="1:8" s="27" customFormat="1" ht="15.75" hidden="1" customHeight="1" x14ac:dyDescent="0.25">
      <c r="A538" s="44">
        <v>1</v>
      </c>
      <c r="B538" s="30" t="s">
        <v>154</v>
      </c>
      <c r="C538" s="31"/>
      <c r="D538" s="28">
        <f>D527+ROUND(D535*3.2,0)+D537/3.9</f>
        <v>157495.39031339029</v>
      </c>
      <c r="E538" s="32"/>
      <c r="F538" s="32"/>
      <c r="G538" s="37"/>
      <c r="H538" s="82"/>
    </row>
    <row r="539" spans="1:8" s="27" customFormat="1" ht="15.75" hidden="1" customHeight="1" x14ac:dyDescent="0.25">
      <c r="A539" s="44">
        <v>1</v>
      </c>
      <c r="B539" s="10" t="s">
        <v>113</v>
      </c>
      <c r="C539" s="11"/>
      <c r="D539" s="2"/>
      <c r="E539" s="32"/>
      <c r="F539" s="32"/>
      <c r="G539" s="37"/>
      <c r="H539" s="82"/>
    </row>
    <row r="540" spans="1:8" s="27" customFormat="1" ht="36.75" hidden="1" customHeight="1" x14ac:dyDescent="0.25">
      <c r="A540" s="44">
        <v>1</v>
      </c>
      <c r="B540" s="12" t="s">
        <v>233</v>
      </c>
      <c r="C540" s="11"/>
      <c r="D540" s="2">
        <f>SUM(D541,D542,D549,D555,D556,D557)</f>
        <v>26391</v>
      </c>
      <c r="E540" s="32"/>
      <c r="F540" s="32"/>
      <c r="G540" s="37"/>
      <c r="H540" s="82"/>
    </row>
    <row r="541" spans="1:8" s="27" customFormat="1" ht="15.75" hidden="1" customHeight="1" x14ac:dyDescent="0.25">
      <c r="A541" s="44">
        <v>1</v>
      </c>
      <c r="B541" s="12" t="s">
        <v>150</v>
      </c>
      <c r="C541" s="11"/>
      <c r="D541" s="2"/>
      <c r="E541" s="32"/>
      <c r="F541" s="32"/>
      <c r="G541" s="37"/>
      <c r="H541" s="82"/>
    </row>
    <row r="542" spans="1:8" s="27" customFormat="1" ht="15.75" hidden="1" customHeight="1" x14ac:dyDescent="0.25">
      <c r="A542" s="44">
        <v>1</v>
      </c>
      <c r="B542" s="29" t="s">
        <v>155</v>
      </c>
      <c r="C542" s="11"/>
      <c r="D542" s="2">
        <f>D543+D544+D545+D547</f>
        <v>6982</v>
      </c>
      <c r="E542" s="32"/>
      <c r="F542" s="32"/>
      <c r="G542" s="37"/>
      <c r="H542" s="82"/>
    </row>
    <row r="543" spans="1:8" s="27" customFormat="1" ht="19.5" hidden="1" customHeight="1" x14ac:dyDescent="0.25">
      <c r="A543" s="44">
        <v>1</v>
      </c>
      <c r="B543" s="33" t="s">
        <v>156</v>
      </c>
      <c r="C543" s="11"/>
      <c r="D543" s="26">
        <v>4459</v>
      </c>
      <c r="E543" s="32"/>
      <c r="F543" s="32"/>
      <c r="G543" s="37"/>
      <c r="H543" s="82"/>
    </row>
    <row r="544" spans="1:8" s="27" customFormat="1" ht="15.75" hidden="1" customHeight="1" x14ac:dyDescent="0.25">
      <c r="A544" s="44">
        <v>1</v>
      </c>
      <c r="B544" s="33" t="s">
        <v>157</v>
      </c>
      <c r="C544" s="11"/>
      <c r="D544" s="26">
        <v>1338</v>
      </c>
      <c r="E544" s="32"/>
      <c r="F544" s="32"/>
      <c r="G544" s="37"/>
      <c r="H544" s="82"/>
    </row>
    <row r="545" spans="1:8" s="27" customFormat="1" ht="30.75" hidden="1" customHeight="1" x14ac:dyDescent="0.25">
      <c r="A545" s="44">
        <v>1</v>
      </c>
      <c r="B545" s="33" t="s">
        <v>158</v>
      </c>
      <c r="C545" s="11"/>
      <c r="D545" s="26">
        <v>864</v>
      </c>
      <c r="E545" s="32"/>
      <c r="F545" s="32"/>
      <c r="G545" s="37"/>
      <c r="H545" s="82"/>
    </row>
    <row r="546" spans="1:8" s="27" customFormat="1" hidden="1" x14ac:dyDescent="0.25">
      <c r="A546" s="44">
        <v>1</v>
      </c>
      <c r="B546" s="33" t="s">
        <v>159</v>
      </c>
      <c r="C546" s="11"/>
      <c r="D546" s="26">
        <v>90</v>
      </c>
      <c r="E546" s="32"/>
      <c r="F546" s="32"/>
      <c r="G546" s="37"/>
      <c r="H546" s="82"/>
    </row>
    <row r="547" spans="1:8" s="27" customFormat="1" ht="30" hidden="1" x14ac:dyDescent="0.25">
      <c r="A547" s="44">
        <v>1</v>
      </c>
      <c r="B547" s="33" t="s">
        <v>160</v>
      </c>
      <c r="C547" s="11"/>
      <c r="D547" s="26">
        <v>321</v>
      </c>
      <c r="E547" s="32"/>
      <c r="F547" s="32"/>
      <c r="G547" s="37"/>
      <c r="H547" s="82"/>
    </row>
    <row r="548" spans="1:8" s="27" customFormat="1" hidden="1" x14ac:dyDescent="0.25">
      <c r="A548" s="44">
        <v>1</v>
      </c>
      <c r="B548" s="33" t="s">
        <v>159</v>
      </c>
      <c r="C548" s="11"/>
      <c r="D548" s="48">
        <v>38</v>
      </c>
      <c r="E548" s="32"/>
      <c r="F548" s="32"/>
      <c r="G548" s="37"/>
      <c r="H548" s="82"/>
    </row>
    <row r="549" spans="1:8" s="27" customFormat="1" ht="30" hidden="1" customHeight="1" x14ac:dyDescent="0.25">
      <c r="A549" s="44">
        <v>1</v>
      </c>
      <c r="B549" s="29" t="s">
        <v>161</v>
      </c>
      <c r="C549" s="11"/>
      <c r="D549" s="2">
        <f>SUM(D550,D551,D553)</f>
        <v>19409</v>
      </c>
      <c r="E549" s="32"/>
      <c r="F549" s="32"/>
      <c r="G549" s="37"/>
      <c r="H549" s="82"/>
    </row>
    <row r="550" spans="1:8" s="27" customFormat="1" ht="30" hidden="1" x14ac:dyDescent="0.25">
      <c r="A550" s="44">
        <v>1</v>
      </c>
      <c r="B550" s="33" t="s">
        <v>162</v>
      </c>
      <c r="C550" s="11"/>
      <c r="D550" s="2">
        <v>3506</v>
      </c>
      <c r="E550" s="32"/>
      <c r="F550" s="32"/>
      <c r="G550" s="37"/>
      <c r="H550" s="82"/>
    </row>
    <row r="551" spans="1:8" s="27" customFormat="1" ht="45" hidden="1" x14ac:dyDescent="0.25">
      <c r="A551" s="44">
        <v>1</v>
      </c>
      <c r="B551" s="33" t="s">
        <v>163</v>
      </c>
      <c r="C551" s="11"/>
      <c r="D551" s="23">
        <v>15298</v>
      </c>
      <c r="E551" s="32"/>
      <c r="F551" s="32"/>
      <c r="G551" s="37"/>
      <c r="H551" s="82"/>
    </row>
    <row r="552" spans="1:8" s="27" customFormat="1" hidden="1" x14ac:dyDescent="0.25">
      <c r="A552" s="44">
        <v>1</v>
      </c>
      <c r="B552" s="33" t="s">
        <v>159</v>
      </c>
      <c r="C552" s="11"/>
      <c r="D552" s="23">
        <v>3900</v>
      </c>
      <c r="E552" s="32"/>
      <c r="F552" s="32"/>
      <c r="G552" s="37"/>
      <c r="H552" s="82"/>
    </row>
    <row r="553" spans="1:8" s="27" customFormat="1" ht="45" hidden="1" x14ac:dyDescent="0.25">
      <c r="A553" s="44">
        <v>1</v>
      </c>
      <c r="B553" s="33" t="s">
        <v>164</v>
      </c>
      <c r="C553" s="11"/>
      <c r="D553" s="23">
        <v>605</v>
      </c>
      <c r="E553" s="32"/>
      <c r="F553" s="32"/>
      <c r="G553" s="37"/>
      <c r="H553" s="82"/>
    </row>
    <row r="554" spans="1:8" s="27" customFormat="1" hidden="1" x14ac:dyDescent="0.25">
      <c r="A554" s="44">
        <v>1</v>
      </c>
      <c r="B554" s="33" t="s">
        <v>159</v>
      </c>
      <c r="C554" s="11"/>
      <c r="D554" s="23">
        <v>462</v>
      </c>
      <c r="E554" s="32"/>
      <c r="F554" s="32"/>
      <c r="G554" s="37"/>
      <c r="H554" s="82"/>
    </row>
    <row r="555" spans="1:8" s="27" customFormat="1" ht="31.5" hidden="1" customHeight="1" x14ac:dyDescent="0.25">
      <c r="A555" s="44">
        <v>1</v>
      </c>
      <c r="B555" s="29" t="s">
        <v>165</v>
      </c>
      <c r="C555" s="11"/>
      <c r="D555" s="2"/>
      <c r="E555" s="32"/>
      <c r="F555" s="32"/>
      <c r="G555" s="37"/>
      <c r="H555" s="82"/>
    </row>
    <row r="556" spans="1:8" s="27" customFormat="1" ht="15.75" hidden="1" customHeight="1" x14ac:dyDescent="0.25">
      <c r="A556" s="44">
        <v>1</v>
      </c>
      <c r="B556" s="29" t="s">
        <v>166</v>
      </c>
      <c r="C556" s="11"/>
      <c r="D556" s="2"/>
      <c r="E556" s="32"/>
      <c r="F556" s="32"/>
      <c r="G556" s="37"/>
      <c r="H556" s="82"/>
    </row>
    <row r="557" spans="1:8" s="27" customFormat="1" ht="15.75" hidden="1" customHeight="1" x14ac:dyDescent="0.25">
      <c r="A557" s="44">
        <v>1</v>
      </c>
      <c r="B557" s="12" t="s">
        <v>167</v>
      </c>
      <c r="C557" s="11"/>
      <c r="D557" s="2"/>
      <c r="E557" s="32"/>
      <c r="F557" s="32"/>
      <c r="G557" s="37"/>
      <c r="H557" s="82"/>
    </row>
    <row r="558" spans="1:8" s="27" customFormat="1" hidden="1" x14ac:dyDescent="0.25">
      <c r="A558" s="44">
        <v>1</v>
      </c>
      <c r="B558" s="13" t="s">
        <v>87</v>
      </c>
      <c r="C558" s="28"/>
      <c r="D558" s="26"/>
      <c r="E558" s="32"/>
      <c r="F558" s="32"/>
      <c r="G558" s="37"/>
      <c r="H558" s="82"/>
    </row>
    <row r="559" spans="1:8" s="27" customFormat="1" hidden="1" x14ac:dyDescent="0.25">
      <c r="A559" s="44">
        <v>1</v>
      </c>
      <c r="B559" s="25" t="s">
        <v>110</v>
      </c>
      <c r="C559" s="28"/>
      <c r="D559" s="48"/>
      <c r="E559" s="32"/>
      <c r="F559" s="32"/>
      <c r="G559" s="37"/>
      <c r="H559" s="82"/>
    </row>
    <row r="560" spans="1:8" ht="30" hidden="1" x14ac:dyDescent="0.25">
      <c r="A560" s="44">
        <v>1</v>
      </c>
      <c r="B560" s="13" t="s">
        <v>88</v>
      </c>
      <c r="C560" s="11"/>
      <c r="D560" s="2">
        <v>11976</v>
      </c>
      <c r="E560" s="2"/>
      <c r="F560" s="2"/>
      <c r="G560" s="2"/>
    </row>
    <row r="561" spans="1:8" s="27" customFormat="1" ht="15.75" hidden="1" customHeight="1" x14ac:dyDescent="0.25">
      <c r="A561" s="44">
        <v>1</v>
      </c>
      <c r="B561" s="13" t="s">
        <v>168</v>
      </c>
      <c r="C561" s="11"/>
      <c r="D561" s="2"/>
      <c r="E561" s="32"/>
      <c r="F561" s="32"/>
      <c r="G561" s="37"/>
      <c r="H561" s="82"/>
    </row>
    <row r="562" spans="1:8" s="27" customFormat="1" hidden="1" x14ac:dyDescent="0.25">
      <c r="A562" s="44">
        <v>1</v>
      </c>
      <c r="B562" s="34"/>
      <c r="C562" s="11"/>
      <c r="D562" s="2"/>
      <c r="E562" s="32"/>
      <c r="F562" s="32"/>
      <c r="G562" s="37"/>
      <c r="H562" s="82"/>
    </row>
    <row r="563" spans="1:8" s="27" customFormat="1" hidden="1" x14ac:dyDescent="0.25">
      <c r="A563" s="44">
        <v>1</v>
      </c>
      <c r="B563" s="35" t="s">
        <v>112</v>
      </c>
      <c r="C563" s="11"/>
      <c r="D563" s="8">
        <f>D540+ROUND(D558*3.2,0)+D560</f>
        <v>38367</v>
      </c>
      <c r="E563" s="32"/>
      <c r="F563" s="32"/>
      <c r="G563" s="37"/>
      <c r="H563" s="82"/>
    </row>
    <row r="564" spans="1:8" s="27" customFormat="1" hidden="1" x14ac:dyDescent="0.25">
      <c r="A564" s="44">
        <v>1</v>
      </c>
      <c r="B564" s="36" t="s">
        <v>111</v>
      </c>
      <c r="C564" s="11"/>
      <c r="D564" s="8">
        <f>SUM(D538,D563)</f>
        <v>195862.39031339029</v>
      </c>
      <c r="E564" s="32"/>
      <c r="F564" s="32"/>
      <c r="G564" s="37"/>
      <c r="H564" s="82"/>
    </row>
    <row r="565" spans="1:8" hidden="1" x14ac:dyDescent="0.25">
      <c r="A565" s="44">
        <v>1</v>
      </c>
      <c r="B565" s="19" t="s">
        <v>7</v>
      </c>
      <c r="C565" s="231"/>
      <c r="D565" s="231"/>
      <c r="E565" s="2"/>
      <c r="F565" s="2"/>
      <c r="G565" s="2"/>
    </row>
    <row r="566" spans="1:8" hidden="1" x14ac:dyDescent="0.25">
      <c r="A566" s="44">
        <v>1</v>
      </c>
      <c r="B566" s="24" t="s">
        <v>65</v>
      </c>
      <c r="C566" s="11"/>
      <c r="D566" s="231"/>
      <c r="E566" s="2"/>
      <c r="F566" s="2"/>
      <c r="G566" s="2"/>
    </row>
    <row r="567" spans="1:8" hidden="1" x14ac:dyDescent="0.25">
      <c r="A567" s="44">
        <v>1</v>
      </c>
      <c r="B567" s="17" t="s">
        <v>37</v>
      </c>
      <c r="C567" s="1">
        <v>240</v>
      </c>
      <c r="D567" s="2">
        <v>1250</v>
      </c>
      <c r="E567" s="40">
        <v>8</v>
      </c>
      <c r="F567" s="2">
        <f>ROUND(G567/C567,0)</f>
        <v>42</v>
      </c>
      <c r="G567" s="2">
        <f>ROUND(D567*E567,0)</f>
        <v>10000</v>
      </c>
    </row>
    <row r="568" spans="1:8" ht="18.75" hidden="1" customHeight="1" x14ac:dyDescent="0.25">
      <c r="A568" s="44">
        <v>1</v>
      </c>
      <c r="B568" s="59" t="s">
        <v>107</v>
      </c>
      <c r="C568" s="11"/>
      <c r="D568" s="20">
        <f>D567</f>
        <v>1250</v>
      </c>
      <c r="E568" s="208">
        <f>E567</f>
        <v>8</v>
      </c>
      <c r="F568" s="20">
        <f>F567</f>
        <v>42</v>
      </c>
      <c r="G568" s="20">
        <f>G567</f>
        <v>10000</v>
      </c>
    </row>
    <row r="569" spans="1:8" ht="18.75" hidden="1" customHeight="1" x14ac:dyDescent="0.25">
      <c r="A569" s="44">
        <v>1</v>
      </c>
      <c r="B569" s="69" t="s">
        <v>85</v>
      </c>
      <c r="C569" s="50"/>
      <c r="D569" s="8">
        <f t="shared" ref="D569" si="40">D568</f>
        <v>1250</v>
      </c>
      <c r="E569" s="71">
        <f t="shared" ref="E569:G569" si="41">E568</f>
        <v>8</v>
      </c>
      <c r="F569" s="8">
        <f t="shared" si="41"/>
        <v>42</v>
      </c>
      <c r="G569" s="8">
        <f t="shared" si="41"/>
        <v>10000</v>
      </c>
    </row>
    <row r="570" spans="1:8" ht="15.75" hidden="1" thickBot="1" x14ac:dyDescent="0.3">
      <c r="A570" s="44">
        <v>1</v>
      </c>
      <c r="B570" s="233" t="s">
        <v>10</v>
      </c>
      <c r="C570" s="199"/>
      <c r="D570" s="199"/>
      <c r="E570" s="199"/>
      <c r="F570" s="199"/>
      <c r="G570" s="199"/>
    </row>
    <row r="571" spans="1:8" hidden="1" x14ac:dyDescent="0.25">
      <c r="A571" s="44">
        <v>1</v>
      </c>
      <c r="B571" s="218"/>
      <c r="C571" s="175"/>
      <c r="D571" s="76"/>
      <c r="E571" s="76"/>
      <c r="F571" s="76"/>
      <c r="G571" s="76"/>
    </row>
    <row r="572" spans="1:8" hidden="1" x14ac:dyDescent="0.25">
      <c r="A572" s="44">
        <v>1</v>
      </c>
      <c r="B572" s="66" t="s">
        <v>100</v>
      </c>
      <c r="C572" s="42"/>
      <c r="D572" s="2"/>
      <c r="E572" s="2"/>
      <c r="F572" s="2"/>
      <c r="G572" s="114"/>
    </row>
    <row r="573" spans="1:8" s="27" customFormat="1" ht="18.75" hidden="1" customHeight="1" x14ac:dyDescent="0.25">
      <c r="A573" s="44">
        <v>1</v>
      </c>
      <c r="B573" s="10" t="s">
        <v>149</v>
      </c>
      <c r="C573" s="10"/>
      <c r="D573" s="46"/>
      <c r="E573" s="26"/>
      <c r="F573" s="26"/>
      <c r="G573" s="26"/>
      <c r="H573" s="82"/>
    </row>
    <row r="574" spans="1:8" s="27" customFormat="1" hidden="1" x14ac:dyDescent="0.25">
      <c r="A574" s="44">
        <v>1</v>
      </c>
      <c r="B574" s="12" t="s">
        <v>233</v>
      </c>
      <c r="C574" s="28"/>
      <c r="D574" s="26">
        <f>SUM(D576,D577,D578,D579)+D575/2.7</f>
        <v>75796.370370370365</v>
      </c>
      <c r="E574" s="26"/>
      <c r="F574" s="26"/>
      <c r="G574" s="26"/>
      <c r="H574" s="82"/>
    </row>
    <row r="575" spans="1:8" s="27" customFormat="1" hidden="1" x14ac:dyDescent="0.25">
      <c r="A575" s="44">
        <v>1</v>
      </c>
      <c r="B575" s="12" t="s">
        <v>213</v>
      </c>
      <c r="C575" s="15"/>
      <c r="D575" s="2">
        <v>1297</v>
      </c>
      <c r="E575" s="15"/>
      <c r="F575" s="15"/>
      <c r="G575" s="15"/>
      <c r="H575" s="82"/>
    </row>
    <row r="576" spans="1:8" s="27" customFormat="1" hidden="1" x14ac:dyDescent="0.25">
      <c r="A576" s="44">
        <v>1</v>
      </c>
      <c r="B576" s="29" t="s">
        <v>150</v>
      </c>
      <c r="C576" s="28"/>
      <c r="D576" s="26"/>
      <c r="E576" s="26"/>
      <c r="F576" s="26"/>
      <c r="G576" s="26"/>
      <c r="H576" s="82"/>
    </row>
    <row r="577" spans="1:8" s="27" customFormat="1" ht="39" hidden="1" customHeight="1" x14ac:dyDescent="0.25">
      <c r="A577" s="44">
        <v>1</v>
      </c>
      <c r="B577" s="29" t="s">
        <v>151</v>
      </c>
      <c r="C577" s="28"/>
      <c r="D577" s="2">
        <v>10000</v>
      </c>
      <c r="E577" s="26"/>
      <c r="F577" s="26"/>
      <c r="G577" s="26"/>
      <c r="H577" s="82"/>
    </row>
    <row r="578" spans="1:8" s="27" customFormat="1" ht="30" hidden="1" x14ac:dyDescent="0.25">
      <c r="A578" s="44">
        <v>1</v>
      </c>
      <c r="B578" s="29" t="s">
        <v>152</v>
      </c>
      <c r="C578" s="28"/>
      <c r="D578" s="2"/>
      <c r="E578" s="26"/>
      <c r="F578" s="26"/>
      <c r="G578" s="26"/>
      <c r="H578" s="82"/>
    </row>
    <row r="579" spans="1:8" s="27" customFormat="1" hidden="1" x14ac:dyDescent="0.25">
      <c r="A579" s="44">
        <v>1</v>
      </c>
      <c r="B579" s="12" t="s">
        <v>153</v>
      </c>
      <c r="C579" s="28"/>
      <c r="D579" s="2">
        <v>65316</v>
      </c>
      <c r="E579" s="26"/>
      <c r="F579" s="26"/>
      <c r="G579" s="26"/>
      <c r="H579" s="82"/>
    </row>
    <row r="580" spans="1:8" s="27" customFormat="1" ht="30" hidden="1" x14ac:dyDescent="0.25">
      <c r="A580" s="44">
        <v>1</v>
      </c>
      <c r="B580" s="12" t="s">
        <v>212</v>
      </c>
      <c r="C580" s="28"/>
      <c r="D580" s="6">
        <v>11616</v>
      </c>
      <c r="E580" s="26"/>
      <c r="F580" s="26"/>
      <c r="G580" s="26"/>
      <c r="H580" s="82"/>
    </row>
    <row r="581" spans="1:8" hidden="1" x14ac:dyDescent="0.25">
      <c r="A581" s="44">
        <v>1</v>
      </c>
      <c r="B581" s="13" t="s">
        <v>87</v>
      </c>
      <c r="C581" s="11"/>
      <c r="D581" s="2">
        <f>D582+D583</f>
        <v>176199.76470588235</v>
      </c>
      <c r="E581" s="234"/>
      <c r="F581" s="2"/>
      <c r="G581" s="2"/>
    </row>
    <row r="582" spans="1:8" hidden="1" x14ac:dyDescent="0.25">
      <c r="A582" s="44">
        <v>1</v>
      </c>
      <c r="B582" s="13" t="s">
        <v>192</v>
      </c>
      <c r="C582" s="58"/>
      <c r="D582" s="2">
        <v>175720</v>
      </c>
      <c r="E582" s="234"/>
      <c r="F582" s="2"/>
      <c r="G582" s="2"/>
    </row>
    <row r="583" spans="1:8" hidden="1" x14ac:dyDescent="0.25">
      <c r="A583" s="44">
        <v>1</v>
      </c>
      <c r="B583" s="13" t="s">
        <v>194</v>
      </c>
      <c r="C583" s="58"/>
      <c r="D583" s="6">
        <f>D584/8.5</f>
        <v>479.76470588235293</v>
      </c>
      <c r="E583" s="234"/>
      <c r="F583" s="2"/>
      <c r="G583" s="2"/>
    </row>
    <row r="584" spans="1:8" s="27" customFormat="1" hidden="1" x14ac:dyDescent="0.25">
      <c r="A584" s="44">
        <v>1</v>
      </c>
      <c r="B584" s="25" t="s">
        <v>193</v>
      </c>
      <c r="C584" s="83"/>
      <c r="D584" s="2">
        <v>4078</v>
      </c>
      <c r="E584" s="26"/>
      <c r="F584" s="26"/>
      <c r="G584" s="26"/>
      <c r="H584" s="82"/>
    </row>
    <row r="585" spans="1:8" s="27" customFormat="1" ht="15.75" hidden="1" customHeight="1" x14ac:dyDescent="0.25">
      <c r="A585" s="44">
        <v>1</v>
      </c>
      <c r="B585" s="30" t="s">
        <v>154</v>
      </c>
      <c r="C585" s="31"/>
      <c r="D585" s="28">
        <f>D574+ROUND(D582*3.2,0)+D584/3.9</f>
        <v>639146.01139601134</v>
      </c>
      <c r="E585" s="32"/>
      <c r="F585" s="32"/>
      <c r="G585" s="37"/>
      <c r="H585" s="82"/>
    </row>
    <row r="586" spans="1:8" s="27" customFormat="1" ht="15.75" hidden="1" customHeight="1" x14ac:dyDescent="0.25">
      <c r="A586" s="44">
        <v>1</v>
      </c>
      <c r="B586" s="10" t="s">
        <v>113</v>
      </c>
      <c r="C586" s="11"/>
      <c r="D586" s="2"/>
      <c r="E586" s="32"/>
      <c r="F586" s="32"/>
      <c r="G586" s="37"/>
      <c r="H586" s="82"/>
    </row>
    <row r="587" spans="1:8" s="27" customFormat="1" ht="31.5" hidden="1" customHeight="1" x14ac:dyDescent="0.25">
      <c r="A587" s="44">
        <v>1</v>
      </c>
      <c r="B587" s="12" t="s">
        <v>233</v>
      </c>
      <c r="C587" s="11"/>
      <c r="D587" s="2">
        <f>SUM(D588,D589,D596,D602,D603,D604)</f>
        <v>38919</v>
      </c>
      <c r="E587" s="32"/>
      <c r="F587" s="32"/>
      <c r="G587" s="37"/>
      <c r="H587" s="82"/>
    </row>
    <row r="588" spans="1:8" s="27" customFormat="1" ht="15.75" hidden="1" customHeight="1" x14ac:dyDescent="0.25">
      <c r="A588" s="44">
        <v>1</v>
      </c>
      <c r="B588" s="12" t="s">
        <v>150</v>
      </c>
      <c r="C588" s="11"/>
      <c r="D588" s="2"/>
      <c r="E588" s="32"/>
      <c r="F588" s="32"/>
      <c r="G588" s="37"/>
      <c r="H588" s="82"/>
    </row>
    <row r="589" spans="1:8" s="27" customFormat="1" ht="15.75" hidden="1" customHeight="1" x14ac:dyDescent="0.25">
      <c r="A589" s="44">
        <v>1</v>
      </c>
      <c r="B589" s="29" t="s">
        <v>155</v>
      </c>
      <c r="C589" s="11"/>
      <c r="D589" s="2">
        <f>D590+D591+D592+D594</f>
        <v>32419</v>
      </c>
      <c r="E589" s="32"/>
      <c r="F589" s="32"/>
      <c r="G589" s="37"/>
      <c r="H589" s="82"/>
    </row>
    <row r="590" spans="1:8" s="27" customFormat="1" ht="19.5" hidden="1" customHeight="1" x14ac:dyDescent="0.25">
      <c r="A590" s="44">
        <v>1</v>
      </c>
      <c r="B590" s="33" t="s">
        <v>156</v>
      </c>
      <c r="C590" s="11"/>
      <c r="D590" s="26">
        <v>24938</v>
      </c>
      <c r="E590" s="32"/>
      <c r="F590" s="32"/>
      <c r="G590" s="37"/>
      <c r="H590" s="82"/>
    </row>
    <row r="591" spans="1:8" s="27" customFormat="1" ht="15.75" hidden="1" customHeight="1" x14ac:dyDescent="0.25">
      <c r="A591" s="44">
        <v>1</v>
      </c>
      <c r="B591" s="33" t="s">
        <v>157</v>
      </c>
      <c r="C591" s="11"/>
      <c r="D591" s="26">
        <v>7481</v>
      </c>
      <c r="E591" s="32"/>
      <c r="F591" s="32"/>
      <c r="G591" s="37"/>
      <c r="H591" s="82"/>
    </row>
    <row r="592" spans="1:8" s="27" customFormat="1" ht="30.75" hidden="1" customHeight="1" x14ac:dyDescent="0.25">
      <c r="A592" s="44">
        <v>1</v>
      </c>
      <c r="B592" s="33" t="s">
        <v>158</v>
      </c>
      <c r="C592" s="11"/>
      <c r="D592" s="26"/>
      <c r="E592" s="32"/>
      <c r="F592" s="32"/>
      <c r="G592" s="37"/>
      <c r="H592" s="82"/>
    </row>
    <row r="593" spans="1:8" s="27" customFormat="1" hidden="1" x14ac:dyDescent="0.25">
      <c r="A593" s="44">
        <v>1</v>
      </c>
      <c r="B593" s="33" t="s">
        <v>159</v>
      </c>
      <c r="C593" s="11"/>
      <c r="D593" s="26"/>
      <c r="E593" s="32"/>
      <c r="F593" s="32"/>
      <c r="G593" s="37"/>
      <c r="H593" s="82"/>
    </row>
    <row r="594" spans="1:8" s="27" customFormat="1" ht="30" hidden="1" x14ac:dyDescent="0.25">
      <c r="A594" s="44">
        <v>1</v>
      </c>
      <c r="B594" s="33" t="s">
        <v>160</v>
      </c>
      <c r="C594" s="11"/>
      <c r="D594" s="26"/>
      <c r="E594" s="32"/>
      <c r="F594" s="32"/>
      <c r="G594" s="37"/>
      <c r="H594" s="82"/>
    </row>
    <row r="595" spans="1:8" s="27" customFormat="1" hidden="1" x14ac:dyDescent="0.25">
      <c r="A595" s="44">
        <v>1</v>
      </c>
      <c r="B595" s="33" t="s">
        <v>159</v>
      </c>
      <c r="C595" s="11"/>
      <c r="D595" s="48"/>
      <c r="E595" s="32"/>
      <c r="F595" s="32"/>
      <c r="G595" s="37"/>
      <c r="H595" s="82"/>
    </row>
    <row r="596" spans="1:8" s="27" customFormat="1" ht="30" hidden="1" customHeight="1" x14ac:dyDescent="0.25">
      <c r="A596" s="44">
        <v>1</v>
      </c>
      <c r="B596" s="29" t="s">
        <v>161</v>
      </c>
      <c r="C596" s="11"/>
      <c r="D596" s="2">
        <f>SUM(D597,D598,D600)</f>
        <v>6500</v>
      </c>
      <c r="E596" s="32"/>
      <c r="F596" s="32"/>
      <c r="G596" s="37"/>
      <c r="H596" s="82"/>
    </row>
    <row r="597" spans="1:8" s="27" customFormat="1" ht="30" hidden="1" x14ac:dyDescent="0.25">
      <c r="A597" s="44">
        <v>1</v>
      </c>
      <c r="B597" s="33" t="s">
        <v>162</v>
      </c>
      <c r="C597" s="11"/>
      <c r="D597" s="2">
        <v>6500</v>
      </c>
      <c r="E597" s="32"/>
      <c r="F597" s="32"/>
      <c r="G597" s="37"/>
      <c r="H597" s="82"/>
    </row>
    <row r="598" spans="1:8" s="27" customFormat="1" ht="45" hidden="1" x14ac:dyDescent="0.25">
      <c r="A598" s="44">
        <v>1</v>
      </c>
      <c r="B598" s="33" t="s">
        <v>163</v>
      </c>
      <c r="C598" s="11"/>
      <c r="D598" s="23"/>
      <c r="E598" s="32"/>
      <c r="F598" s="32"/>
      <c r="G598" s="37"/>
      <c r="H598" s="82"/>
    </row>
    <row r="599" spans="1:8" s="27" customFormat="1" hidden="1" x14ac:dyDescent="0.25">
      <c r="A599" s="44">
        <v>1</v>
      </c>
      <c r="B599" s="33" t="s">
        <v>159</v>
      </c>
      <c r="C599" s="11"/>
      <c r="D599" s="23"/>
      <c r="E599" s="32"/>
      <c r="F599" s="32"/>
      <c r="G599" s="37"/>
      <c r="H599" s="82"/>
    </row>
    <row r="600" spans="1:8" s="27" customFormat="1" ht="45" hidden="1" x14ac:dyDescent="0.25">
      <c r="A600" s="44">
        <v>1</v>
      </c>
      <c r="B600" s="33" t="s">
        <v>164</v>
      </c>
      <c r="C600" s="11"/>
      <c r="D600" s="23"/>
      <c r="E600" s="32"/>
      <c r="F600" s="32"/>
      <c r="G600" s="37"/>
      <c r="H600" s="82"/>
    </row>
    <row r="601" spans="1:8" s="27" customFormat="1" hidden="1" x14ac:dyDescent="0.25">
      <c r="A601" s="44">
        <v>1</v>
      </c>
      <c r="B601" s="33" t="s">
        <v>159</v>
      </c>
      <c r="C601" s="11"/>
      <c r="D601" s="23"/>
      <c r="E601" s="32"/>
      <c r="F601" s="32"/>
      <c r="G601" s="37"/>
      <c r="H601" s="82"/>
    </row>
    <row r="602" spans="1:8" s="27" customFormat="1" ht="31.5" hidden="1" customHeight="1" x14ac:dyDescent="0.25">
      <c r="A602" s="44">
        <v>1</v>
      </c>
      <c r="B602" s="29" t="s">
        <v>165</v>
      </c>
      <c r="C602" s="11"/>
      <c r="D602" s="2"/>
      <c r="E602" s="32"/>
      <c r="F602" s="32"/>
      <c r="G602" s="37"/>
      <c r="H602" s="82"/>
    </row>
    <row r="603" spans="1:8" s="27" customFormat="1" ht="15.75" hidden="1" customHeight="1" x14ac:dyDescent="0.25">
      <c r="A603" s="44">
        <v>1</v>
      </c>
      <c r="B603" s="29" t="s">
        <v>166</v>
      </c>
      <c r="C603" s="11"/>
      <c r="D603" s="2"/>
      <c r="E603" s="32"/>
      <c r="F603" s="32"/>
      <c r="G603" s="37"/>
      <c r="H603" s="82"/>
    </row>
    <row r="604" spans="1:8" s="27" customFormat="1" ht="15.75" hidden="1" customHeight="1" x14ac:dyDescent="0.25">
      <c r="A604" s="44">
        <v>1</v>
      </c>
      <c r="B604" s="12" t="s">
        <v>167</v>
      </c>
      <c r="C604" s="11"/>
      <c r="D604" s="2"/>
      <c r="E604" s="32"/>
      <c r="F604" s="32"/>
      <c r="G604" s="37"/>
      <c r="H604" s="82"/>
    </row>
    <row r="605" spans="1:8" s="27" customFormat="1" hidden="1" x14ac:dyDescent="0.25">
      <c r="A605" s="44">
        <v>1</v>
      </c>
      <c r="B605" s="13" t="s">
        <v>87</v>
      </c>
      <c r="C605" s="28"/>
      <c r="D605" s="26">
        <v>150</v>
      </c>
      <c r="E605" s="32"/>
      <c r="F605" s="32"/>
      <c r="G605" s="37"/>
      <c r="H605" s="82"/>
    </row>
    <row r="606" spans="1:8" s="27" customFormat="1" hidden="1" x14ac:dyDescent="0.25">
      <c r="A606" s="44">
        <v>1</v>
      </c>
      <c r="B606" s="25" t="s">
        <v>110</v>
      </c>
      <c r="C606" s="28"/>
      <c r="D606" s="48"/>
      <c r="E606" s="32"/>
      <c r="F606" s="32"/>
      <c r="G606" s="37"/>
      <c r="H606" s="82"/>
    </row>
    <row r="607" spans="1:8" ht="30" hidden="1" x14ac:dyDescent="0.25">
      <c r="A607" s="44">
        <v>1</v>
      </c>
      <c r="B607" s="13" t="s">
        <v>88</v>
      </c>
      <c r="C607" s="11"/>
      <c r="D607" s="2">
        <v>55800</v>
      </c>
      <c r="E607" s="234"/>
      <c r="F607" s="2"/>
      <c r="G607" s="2"/>
    </row>
    <row r="608" spans="1:8" s="27" customFormat="1" ht="15.75" hidden="1" customHeight="1" x14ac:dyDescent="0.25">
      <c r="A608" s="44">
        <v>1</v>
      </c>
      <c r="B608" s="13" t="s">
        <v>168</v>
      </c>
      <c r="C608" s="11"/>
      <c r="D608" s="2">
        <v>13500</v>
      </c>
      <c r="E608" s="32"/>
      <c r="F608" s="32"/>
      <c r="G608" s="37"/>
      <c r="H608" s="82"/>
    </row>
    <row r="609" spans="1:8" s="27" customFormat="1" hidden="1" x14ac:dyDescent="0.25">
      <c r="A609" s="44">
        <v>1</v>
      </c>
      <c r="B609" s="34"/>
      <c r="C609" s="11"/>
      <c r="D609" s="2"/>
      <c r="E609" s="32"/>
      <c r="F609" s="32"/>
      <c r="G609" s="37"/>
      <c r="H609" s="82"/>
    </row>
    <row r="610" spans="1:8" s="27" customFormat="1" hidden="1" x14ac:dyDescent="0.25">
      <c r="A610" s="44">
        <v>1</v>
      </c>
      <c r="B610" s="35" t="s">
        <v>112</v>
      </c>
      <c r="C610" s="11"/>
      <c r="D610" s="8">
        <f>D587+ROUND(D605*3.2,0)+D607</f>
        <v>95199</v>
      </c>
      <c r="E610" s="32"/>
      <c r="F610" s="32"/>
      <c r="G610" s="37"/>
      <c r="H610" s="82"/>
    </row>
    <row r="611" spans="1:8" s="27" customFormat="1" hidden="1" x14ac:dyDescent="0.25">
      <c r="A611" s="44">
        <v>1</v>
      </c>
      <c r="B611" s="36" t="s">
        <v>111</v>
      </c>
      <c r="C611" s="11"/>
      <c r="D611" s="8">
        <f>SUM(D585,D610)</f>
        <v>734345.01139601134</v>
      </c>
      <c r="E611" s="32"/>
      <c r="F611" s="32"/>
      <c r="G611" s="37"/>
      <c r="H611" s="82"/>
    </row>
    <row r="612" spans="1:8" s="27" customFormat="1" hidden="1" x14ac:dyDescent="0.25">
      <c r="A612" s="44">
        <v>1</v>
      </c>
      <c r="B612" s="179" t="s">
        <v>89</v>
      </c>
      <c r="C612" s="11"/>
      <c r="D612" s="57">
        <f>D613+D614</f>
        <v>2895</v>
      </c>
      <c r="E612" s="202"/>
      <c r="F612" s="202"/>
      <c r="G612" s="8"/>
      <c r="H612" s="82"/>
    </row>
    <row r="613" spans="1:8" s="27" customFormat="1" hidden="1" x14ac:dyDescent="0.25">
      <c r="A613" s="44">
        <v>1</v>
      </c>
      <c r="B613" s="226" t="s">
        <v>33</v>
      </c>
      <c r="C613" s="11"/>
      <c r="D613" s="2">
        <v>2675</v>
      </c>
      <c r="E613" s="202"/>
      <c r="F613" s="202"/>
      <c r="G613" s="8"/>
      <c r="H613" s="82"/>
    </row>
    <row r="614" spans="1:8" s="27" customFormat="1" hidden="1" x14ac:dyDescent="0.25">
      <c r="A614" s="44">
        <v>1</v>
      </c>
      <c r="B614" s="226" t="s">
        <v>203</v>
      </c>
      <c r="C614" s="11"/>
      <c r="D614" s="2">
        <v>220</v>
      </c>
      <c r="E614" s="202"/>
      <c r="F614" s="202"/>
      <c r="G614" s="8"/>
      <c r="H614" s="82"/>
    </row>
    <row r="615" spans="1:8" hidden="1" x14ac:dyDescent="0.25">
      <c r="A615" s="44">
        <v>1</v>
      </c>
      <c r="B615" s="19" t="s">
        <v>7</v>
      </c>
      <c r="C615" s="11"/>
      <c r="D615" s="2"/>
      <c r="E615" s="2"/>
      <c r="F615" s="2"/>
      <c r="G615" s="2"/>
    </row>
    <row r="616" spans="1:8" hidden="1" x14ac:dyDescent="0.25">
      <c r="A616" s="44">
        <v>1</v>
      </c>
      <c r="B616" s="24" t="s">
        <v>65</v>
      </c>
      <c r="C616" s="11"/>
      <c r="D616" s="2"/>
      <c r="E616" s="2"/>
      <c r="F616" s="2"/>
      <c r="G616" s="2"/>
    </row>
    <row r="617" spans="1:8" hidden="1" x14ac:dyDescent="0.25">
      <c r="A617" s="44">
        <v>1</v>
      </c>
      <c r="B617" s="235" t="s">
        <v>24</v>
      </c>
      <c r="C617" s="182">
        <v>240</v>
      </c>
      <c r="D617" s="2">
        <v>914</v>
      </c>
      <c r="E617" s="40">
        <v>8</v>
      </c>
      <c r="F617" s="2">
        <f>ROUND(G617/C617,0)</f>
        <v>30</v>
      </c>
      <c r="G617" s="2">
        <f>ROUND(D617*E617,0)</f>
        <v>7312</v>
      </c>
    </row>
    <row r="618" spans="1:8" hidden="1" x14ac:dyDescent="0.25">
      <c r="A618" s="44">
        <v>1</v>
      </c>
      <c r="B618" s="17" t="s">
        <v>37</v>
      </c>
      <c r="C618" s="1">
        <v>240</v>
      </c>
      <c r="D618" s="2">
        <v>1678</v>
      </c>
      <c r="E618" s="40">
        <v>8</v>
      </c>
      <c r="F618" s="2">
        <f>ROUND(G618/C618,0)</f>
        <v>56</v>
      </c>
      <c r="G618" s="2">
        <f>ROUND(D618*E618,0)</f>
        <v>13424</v>
      </c>
    </row>
    <row r="619" spans="1:8" hidden="1" x14ac:dyDescent="0.25">
      <c r="A619" s="44">
        <v>1</v>
      </c>
      <c r="B619" s="17" t="s">
        <v>57</v>
      </c>
      <c r="C619" s="1">
        <v>240</v>
      </c>
      <c r="D619" s="2">
        <v>840</v>
      </c>
      <c r="E619" s="40">
        <v>8</v>
      </c>
      <c r="F619" s="2">
        <f>ROUND(G619/C619,0)</f>
        <v>28</v>
      </c>
      <c r="G619" s="2">
        <f>ROUND(D619*E619,0)</f>
        <v>6720</v>
      </c>
    </row>
    <row r="620" spans="1:8" ht="18.75" hidden="1" customHeight="1" x14ac:dyDescent="0.25">
      <c r="A620" s="44">
        <v>1</v>
      </c>
      <c r="B620" s="59" t="s">
        <v>107</v>
      </c>
      <c r="C620" s="11"/>
      <c r="D620" s="20">
        <f>SUM(D617:D619)</f>
        <v>3432</v>
      </c>
      <c r="E620" s="208">
        <f>E618</f>
        <v>8</v>
      </c>
      <c r="F620" s="20">
        <f t="shared" ref="F620:G620" si="42">SUM(F617:F619)</f>
        <v>114</v>
      </c>
      <c r="G620" s="20">
        <f t="shared" si="42"/>
        <v>27456</v>
      </c>
    </row>
    <row r="621" spans="1:8" ht="18.75" hidden="1" customHeight="1" x14ac:dyDescent="0.25">
      <c r="A621" s="44">
        <v>1</v>
      </c>
      <c r="B621" s="69" t="s">
        <v>85</v>
      </c>
      <c r="C621" s="50"/>
      <c r="D621" s="70">
        <f t="shared" ref="D621" si="43">D620</f>
        <v>3432</v>
      </c>
      <c r="E621" s="71">
        <f t="shared" ref="E621:G621" si="44">E620</f>
        <v>8</v>
      </c>
      <c r="F621" s="70">
        <f t="shared" si="44"/>
        <v>114</v>
      </c>
      <c r="G621" s="70">
        <f t="shared" si="44"/>
        <v>27456</v>
      </c>
    </row>
    <row r="622" spans="1:8" ht="15.75" hidden="1" thickBot="1" x14ac:dyDescent="0.3">
      <c r="A622" s="44">
        <v>1</v>
      </c>
      <c r="B622" s="72" t="s">
        <v>10</v>
      </c>
      <c r="C622" s="112"/>
      <c r="D622" s="112"/>
      <c r="E622" s="112"/>
      <c r="F622" s="112"/>
      <c r="G622" s="112"/>
    </row>
    <row r="623" spans="1:8" ht="20.25" hidden="1" customHeight="1" x14ac:dyDescent="0.25">
      <c r="A623" s="44">
        <v>1</v>
      </c>
      <c r="B623" s="232" t="s">
        <v>101</v>
      </c>
      <c r="C623" s="184"/>
      <c r="D623" s="2"/>
      <c r="E623" s="2"/>
      <c r="F623" s="2"/>
      <c r="G623" s="2"/>
    </row>
    <row r="624" spans="1:8" s="27" customFormat="1" ht="18.75" hidden="1" customHeight="1" x14ac:dyDescent="0.25">
      <c r="A624" s="44">
        <v>1</v>
      </c>
      <c r="B624" s="10" t="s">
        <v>149</v>
      </c>
      <c r="C624" s="10"/>
      <c r="D624" s="46"/>
      <c r="E624" s="26"/>
      <c r="F624" s="26"/>
      <c r="G624" s="26"/>
      <c r="H624" s="82"/>
    </row>
    <row r="625" spans="1:8" s="27" customFormat="1" hidden="1" x14ac:dyDescent="0.25">
      <c r="A625" s="44">
        <v>1</v>
      </c>
      <c r="B625" s="12" t="s">
        <v>233</v>
      </c>
      <c r="C625" s="28"/>
      <c r="D625" s="26">
        <f>SUM(D627,D628,D629,D630)+D626/2.7</f>
        <v>23853.666666666668</v>
      </c>
      <c r="E625" s="26"/>
      <c r="F625" s="26"/>
      <c r="G625" s="26"/>
      <c r="H625" s="82"/>
    </row>
    <row r="626" spans="1:8" s="27" customFormat="1" hidden="1" x14ac:dyDescent="0.25">
      <c r="A626" s="44">
        <v>1</v>
      </c>
      <c r="B626" s="12" t="s">
        <v>213</v>
      </c>
      <c r="C626" s="15"/>
      <c r="D626" s="2">
        <v>45</v>
      </c>
      <c r="E626" s="15"/>
      <c r="F626" s="15"/>
      <c r="G626" s="15"/>
      <c r="H626" s="82"/>
    </row>
    <row r="627" spans="1:8" s="27" customFormat="1" hidden="1" x14ac:dyDescent="0.25">
      <c r="A627" s="44">
        <v>1</v>
      </c>
      <c r="B627" s="29" t="s">
        <v>150</v>
      </c>
      <c r="C627" s="28"/>
      <c r="D627" s="26"/>
      <c r="E627" s="26"/>
      <c r="F627" s="26"/>
      <c r="G627" s="26"/>
      <c r="H627" s="82"/>
    </row>
    <row r="628" spans="1:8" s="27" customFormat="1" ht="31.5" hidden="1" customHeight="1" x14ac:dyDescent="0.25">
      <c r="A628" s="44">
        <v>1</v>
      </c>
      <c r="B628" s="29" t="s">
        <v>151</v>
      </c>
      <c r="C628" s="28"/>
      <c r="D628" s="2"/>
      <c r="E628" s="26"/>
      <c r="F628" s="26"/>
      <c r="G628" s="26"/>
      <c r="H628" s="82"/>
    </row>
    <row r="629" spans="1:8" s="27" customFormat="1" ht="30" hidden="1" x14ac:dyDescent="0.25">
      <c r="A629" s="44">
        <v>1</v>
      </c>
      <c r="B629" s="29" t="s">
        <v>152</v>
      </c>
      <c r="C629" s="28"/>
      <c r="D629" s="2">
        <v>280</v>
      </c>
      <c r="E629" s="26"/>
      <c r="F629" s="26"/>
      <c r="G629" s="26"/>
      <c r="H629" s="82"/>
    </row>
    <row r="630" spans="1:8" s="27" customFormat="1" hidden="1" x14ac:dyDescent="0.25">
      <c r="A630" s="44">
        <v>1</v>
      </c>
      <c r="B630" s="12" t="s">
        <v>153</v>
      </c>
      <c r="C630" s="28"/>
      <c r="D630" s="2">
        <v>23557</v>
      </c>
      <c r="E630" s="26"/>
      <c r="F630" s="26"/>
      <c r="G630" s="26"/>
      <c r="H630" s="82"/>
    </row>
    <row r="631" spans="1:8" s="27" customFormat="1" ht="30" hidden="1" x14ac:dyDescent="0.25">
      <c r="A631" s="44">
        <v>1</v>
      </c>
      <c r="B631" s="12" t="s">
        <v>212</v>
      </c>
      <c r="C631" s="28"/>
      <c r="D631" s="6">
        <v>2456</v>
      </c>
      <c r="E631" s="26"/>
      <c r="F631" s="26"/>
      <c r="G631" s="26"/>
      <c r="H631" s="82"/>
    </row>
    <row r="632" spans="1:8" hidden="1" x14ac:dyDescent="0.25">
      <c r="A632" s="44">
        <v>1</v>
      </c>
      <c r="B632" s="13" t="s">
        <v>87</v>
      </c>
      <c r="C632" s="11"/>
      <c r="D632" s="2">
        <f>D633+D634</f>
        <v>48540.588235294119</v>
      </c>
      <c r="E632" s="176"/>
      <c r="F632" s="176"/>
      <c r="G632" s="2"/>
    </row>
    <row r="633" spans="1:8" hidden="1" x14ac:dyDescent="0.25">
      <c r="A633" s="44">
        <v>1</v>
      </c>
      <c r="B633" s="13" t="s">
        <v>192</v>
      </c>
      <c r="C633" s="58"/>
      <c r="D633" s="2">
        <v>41748</v>
      </c>
      <c r="E633" s="176"/>
      <c r="F633" s="176"/>
      <c r="G633" s="2"/>
    </row>
    <row r="634" spans="1:8" hidden="1" x14ac:dyDescent="0.25">
      <c r="A634" s="44">
        <v>1</v>
      </c>
      <c r="B634" s="13" t="s">
        <v>194</v>
      </c>
      <c r="C634" s="58"/>
      <c r="D634" s="6">
        <f>D635/8.5</f>
        <v>6792.588235294118</v>
      </c>
      <c r="E634" s="176"/>
      <c r="F634" s="176"/>
      <c r="G634" s="2"/>
    </row>
    <row r="635" spans="1:8" s="27" customFormat="1" hidden="1" x14ac:dyDescent="0.25">
      <c r="A635" s="44">
        <v>1</v>
      </c>
      <c r="B635" s="25" t="s">
        <v>193</v>
      </c>
      <c r="C635" s="83"/>
      <c r="D635" s="2">
        <v>57737</v>
      </c>
      <c r="E635" s="26"/>
      <c r="F635" s="26"/>
      <c r="G635" s="26"/>
      <c r="H635" s="82"/>
    </row>
    <row r="636" spans="1:8" s="27" customFormat="1" ht="15.75" hidden="1" customHeight="1" x14ac:dyDescent="0.25">
      <c r="A636" s="44">
        <v>1</v>
      </c>
      <c r="B636" s="30" t="s">
        <v>154</v>
      </c>
      <c r="C636" s="31"/>
      <c r="D636" s="28">
        <f>D625+ROUND(D633*3.2,0)+D635/3.9</f>
        <v>172252.02564102563</v>
      </c>
      <c r="E636" s="32"/>
      <c r="F636" s="32"/>
      <c r="G636" s="37"/>
      <c r="H636" s="82"/>
    </row>
    <row r="637" spans="1:8" s="27" customFormat="1" ht="15.75" hidden="1" customHeight="1" x14ac:dyDescent="0.25">
      <c r="A637" s="44">
        <v>1</v>
      </c>
      <c r="B637" s="10" t="s">
        <v>113</v>
      </c>
      <c r="C637" s="11"/>
      <c r="D637" s="2"/>
      <c r="E637" s="32"/>
      <c r="F637" s="32"/>
      <c r="G637" s="37"/>
      <c r="H637" s="82"/>
    </row>
    <row r="638" spans="1:8" s="27" customFormat="1" ht="31.5" hidden="1" customHeight="1" x14ac:dyDescent="0.25">
      <c r="A638" s="44">
        <v>1</v>
      </c>
      <c r="B638" s="12" t="s">
        <v>233</v>
      </c>
      <c r="C638" s="11"/>
      <c r="D638" s="2">
        <f>SUM(D639,D640,D647,D653,D654,D655)</f>
        <v>30737</v>
      </c>
      <c r="E638" s="32"/>
      <c r="F638" s="32"/>
      <c r="G638" s="37"/>
      <c r="H638" s="82"/>
    </row>
    <row r="639" spans="1:8" s="27" customFormat="1" ht="15.75" hidden="1" customHeight="1" x14ac:dyDescent="0.25">
      <c r="A639" s="44">
        <v>1</v>
      </c>
      <c r="B639" s="12" t="s">
        <v>150</v>
      </c>
      <c r="C639" s="11"/>
      <c r="D639" s="2"/>
      <c r="E639" s="32"/>
      <c r="F639" s="32"/>
      <c r="G639" s="37"/>
      <c r="H639" s="82"/>
    </row>
    <row r="640" spans="1:8" s="27" customFormat="1" ht="15.75" hidden="1" customHeight="1" x14ac:dyDescent="0.25">
      <c r="A640" s="44">
        <v>1</v>
      </c>
      <c r="B640" s="29" t="s">
        <v>155</v>
      </c>
      <c r="C640" s="11"/>
      <c r="D640" s="2">
        <f>D641+D642+D643+D645</f>
        <v>7582</v>
      </c>
      <c r="E640" s="32"/>
      <c r="F640" s="32"/>
      <c r="G640" s="37"/>
      <c r="H640" s="82"/>
    </row>
    <row r="641" spans="1:8" s="27" customFormat="1" ht="19.5" hidden="1" customHeight="1" x14ac:dyDescent="0.25">
      <c r="A641" s="44">
        <v>1</v>
      </c>
      <c r="B641" s="33" t="s">
        <v>156</v>
      </c>
      <c r="C641" s="11"/>
      <c r="D641" s="26">
        <v>5515</v>
      </c>
      <c r="E641" s="32"/>
      <c r="F641" s="32"/>
      <c r="G641" s="37"/>
      <c r="H641" s="82"/>
    </row>
    <row r="642" spans="1:8" s="27" customFormat="1" ht="15.75" hidden="1" customHeight="1" x14ac:dyDescent="0.25">
      <c r="A642" s="44">
        <v>1</v>
      </c>
      <c r="B642" s="33" t="s">
        <v>157</v>
      </c>
      <c r="C642" s="11"/>
      <c r="D642" s="26">
        <v>1655</v>
      </c>
      <c r="E642" s="32"/>
      <c r="F642" s="32"/>
      <c r="G642" s="37"/>
      <c r="H642" s="82"/>
    </row>
    <row r="643" spans="1:8" s="27" customFormat="1" ht="30.75" hidden="1" customHeight="1" x14ac:dyDescent="0.25">
      <c r="A643" s="44">
        <v>1</v>
      </c>
      <c r="B643" s="33" t="s">
        <v>158</v>
      </c>
      <c r="C643" s="11"/>
      <c r="D643" s="26"/>
      <c r="E643" s="32"/>
      <c r="F643" s="32"/>
      <c r="G643" s="37"/>
      <c r="H643" s="82"/>
    </row>
    <row r="644" spans="1:8" s="27" customFormat="1" hidden="1" x14ac:dyDescent="0.25">
      <c r="A644" s="44">
        <v>1</v>
      </c>
      <c r="B644" s="33" t="s">
        <v>159</v>
      </c>
      <c r="C644" s="11"/>
      <c r="D644" s="26"/>
      <c r="E644" s="32"/>
      <c r="F644" s="32"/>
      <c r="G644" s="37"/>
      <c r="H644" s="82"/>
    </row>
    <row r="645" spans="1:8" s="27" customFormat="1" ht="30" hidden="1" x14ac:dyDescent="0.25">
      <c r="A645" s="44">
        <v>1</v>
      </c>
      <c r="B645" s="33" t="s">
        <v>160</v>
      </c>
      <c r="C645" s="11"/>
      <c r="D645" s="26">
        <v>412</v>
      </c>
      <c r="E645" s="32"/>
      <c r="F645" s="32"/>
      <c r="G645" s="37"/>
      <c r="H645" s="82"/>
    </row>
    <row r="646" spans="1:8" s="27" customFormat="1" hidden="1" x14ac:dyDescent="0.25">
      <c r="A646" s="44">
        <v>1</v>
      </c>
      <c r="B646" s="33" t="s">
        <v>159</v>
      </c>
      <c r="C646" s="11"/>
      <c r="D646" s="48">
        <v>48</v>
      </c>
      <c r="E646" s="32"/>
      <c r="F646" s="32"/>
      <c r="G646" s="37"/>
      <c r="H646" s="82"/>
    </row>
    <row r="647" spans="1:8" s="27" customFormat="1" ht="30" hidden="1" customHeight="1" x14ac:dyDescent="0.25">
      <c r="A647" s="44">
        <v>1</v>
      </c>
      <c r="B647" s="29" t="s">
        <v>161</v>
      </c>
      <c r="C647" s="11"/>
      <c r="D647" s="2">
        <f>SUM(D648,D649,D651)</f>
        <v>23155</v>
      </c>
      <c r="E647" s="32"/>
      <c r="F647" s="32"/>
      <c r="G647" s="37"/>
      <c r="H647" s="82"/>
    </row>
    <row r="648" spans="1:8" s="27" customFormat="1" ht="30" hidden="1" x14ac:dyDescent="0.25">
      <c r="A648" s="44">
        <v>1</v>
      </c>
      <c r="B648" s="33" t="s">
        <v>162</v>
      </c>
      <c r="C648" s="11"/>
      <c r="D648" s="2">
        <v>2205</v>
      </c>
      <c r="E648" s="32"/>
      <c r="F648" s="32"/>
      <c r="G648" s="37"/>
      <c r="H648" s="82"/>
    </row>
    <row r="649" spans="1:8" s="27" customFormat="1" ht="45" hidden="1" x14ac:dyDescent="0.25">
      <c r="A649" s="44">
        <v>1</v>
      </c>
      <c r="B649" s="33" t="s">
        <v>163</v>
      </c>
      <c r="C649" s="11"/>
      <c r="D649" s="23">
        <v>17720</v>
      </c>
      <c r="E649" s="32"/>
      <c r="F649" s="32"/>
      <c r="G649" s="37"/>
      <c r="H649" s="82"/>
    </row>
    <row r="650" spans="1:8" s="27" customFormat="1" hidden="1" x14ac:dyDescent="0.25">
      <c r="A650" s="44">
        <v>1</v>
      </c>
      <c r="B650" s="33" t="s">
        <v>159</v>
      </c>
      <c r="C650" s="11"/>
      <c r="D650" s="23">
        <v>3962</v>
      </c>
      <c r="E650" s="32"/>
      <c r="F650" s="32"/>
      <c r="G650" s="37"/>
      <c r="H650" s="82"/>
    </row>
    <row r="651" spans="1:8" s="27" customFormat="1" ht="45" hidden="1" x14ac:dyDescent="0.25">
      <c r="A651" s="44">
        <v>1</v>
      </c>
      <c r="B651" s="33" t="s">
        <v>164</v>
      </c>
      <c r="C651" s="11"/>
      <c r="D651" s="23">
        <v>3230</v>
      </c>
      <c r="E651" s="32"/>
      <c r="F651" s="32"/>
      <c r="G651" s="37"/>
      <c r="H651" s="82"/>
    </row>
    <row r="652" spans="1:8" s="27" customFormat="1" hidden="1" x14ac:dyDescent="0.25">
      <c r="A652" s="44">
        <v>1</v>
      </c>
      <c r="B652" s="33" t="s">
        <v>159</v>
      </c>
      <c r="C652" s="11"/>
      <c r="D652" s="23">
        <v>2153</v>
      </c>
      <c r="E652" s="32"/>
      <c r="F652" s="32"/>
      <c r="G652" s="37"/>
      <c r="H652" s="82"/>
    </row>
    <row r="653" spans="1:8" s="27" customFormat="1" ht="31.5" hidden="1" customHeight="1" x14ac:dyDescent="0.25">
      <c r="A653" s="44">
        <v>1</v>
      </c>
      <c r="B653" s="29" t="s">
        <v>165</v>
      </c>
      <c r="C653" s="11"/>
      <c r="D653" s="2"/>
      <c r="E653" s="32"/>
      <c r="F653" s="32"/>
      <c r="G653" s="37"/>
      <c r="H653" s="82"/>
    </row>
    <row r="654" spans="1:8" s="27" customFormat="1" ht="15.75" hidden="1" customHeight="1" x14ac:dyDescent="0.25">
      <c r="A654" s="44">
        <v>1</v>
      </c>
      <c r="B654" s="29" t="s">
        <v>166</v>
      </c>
      <c r="C654" s="11"/>
      <c r="D654" s="2"/>
      <c r="E654" s="32"/>
      <c r="F654" s="32"/>
      <c r="G654" s="37"/>
      <c r="H654" s="82"/>
    </row>
    <row r="655" spans="1:8" s="27" customFormat="1" ht="15.75" hidden="1" customHeight="1" x14ac:dyDescent="0.25">
      <c r="A655" s="44">
        <v>1</v>
      </c>
      <c r="B655" s="12" t="s">
        <v>167</v>
      </c>
      <c r="C655" s="11"/>
      <c r="D655" s="2"/>
      <c r="E655" s="32"/>
      <c r="F655" s="32"/>
      <c r="G655" s="37"/>
      <c r="H655" s="82"/>
    </row>
    <row r="656" spans="1:8" s="27" customFormat="1" hidden="1" x14ac:dyDescent="0.25">
      <c r="A656" s="44">
        <v>1</v>
      </c>
      <c r="B656" s="13" t="s">
        <v>87</v>
      </c>
      <c r="C656" s="28"/>
      <c r="D656" s="26"/>
      <c r="E656" s="32"/>
      <c r="F656" s="32"/>
      <c r="G656" s="37"/>
      <c r="H656" s="82"/>
    </row>
    <row r="657" spans="1:8" s="27" customFormat="1" hidden="1" x14ac:dyDescent="0.25">
      <c r="A657" s="44">
        <v>1</v>
      </c>
      <c r="B657" s="25" t="s">
        <v>110</v>
      </c>
      <c r="C657" s="28"/>
      <c r="D657" s="48"/>
      <c r="E657" s="32"/>
      <c r="F657" s="32"/>
      <c r="G657" s="37"/>
      <c r="H657" s="82"/>
    </row>
    <row r="658" spans="1:8" ht="30" hidden="1" x14ac:dyDescent="0.25">
      <c r="A658" s="44">
        <v>1</v>
      </c>
      <c r="B658" s="13" t="s">
        <v>88</v>
      </c>
      <c r="C658" s="11"/>
      <c r="D658" s="2">
        <v>12195</v>
      </c>
      <c r="E658" s="176"/>
      <c r="F658" s="176"/>
      <c r="G658" s="2"/>
    </row>
    <row r="659" spans="1:8" s="27" customFormat="1" ht="15.75" hidden="1" customHeight="1" x14ac:dyDescent="0.25">
      <c r="A659" s="44">
        <v>1</v>
      </c>
      <c r="B659" s="13" t="s">
        <v>168</v>
      </c>
      <c r="C659" s="11"/>
      <c r="D659" s="2"/>
      <c r="E659" s="32"/>
      <c r="F659" s="32"/>
      <c r="G659" s="37"/>
      <c r="H659" s="82"/>
    </row>
    <row r="660" spans="1:8" s="27" customFormat="1" hidden="1" x14ac:dyDescent="0.25">
      <c r="A660" s="44">
        <v>1</v>
      </c>
      <c r="B660" s="34"/>
      <c r="C660" s="11"/>
      <c r="D660" s="2"/>
      <c r="E660" s="32"/>
      <c r="F660" s="32"/>
      <c r="G660" s="37"/>
      <c r="H660" s="82"/>
    </row>
    <row r="661" spans="1:8" s="27" customFormat="1" hidden="1" x14ac:dyDescent="0.25">
      <c r="A661" s="44">
        <v>1</v>
      </c>
      <c r="B661" s="35" t="s">
        <v>112</v>
      </c>
      <c r="C661" s="11"/>
      <c r="D661" s="8">
        <f>D638+ROUND(D656*3.2,0)+D658</f>
        <v>42932</v>
      </c>
      <c r="E661" s="32"/>
      <c r="F661" s="32"/>
      <c r="G661" s="37"/>
      <c r="H661" s="82"/>
    </row>
    <row r="662" spans="1:8" s="27" customFormat="1" hidden="1" x14ac:dyDescent="0.25">
      <c r="A662" s="44">
        <v>1</v>
      </c>
      <c r="B662" s="36" t="s">
        <v>111</v>
      </c>
      <c r="C662" s="11"/>
      <c r="D662" s="8">
        <f>SUM(D636,D661)</f>
        <v>215184.02564102563</v>
      </c>
      <c r="E662" s="32"/>
      <c r="F662" s="32"/>
      <c r="G662" s="37"/>
      <c r="H662" s="82"/>
    </row>
    <row r="663" spans="1:8" hidden="1" x14ac:dyDescent="0.25">
      <c r="A663" s="44">
        <v>1</v>
      </c>
      <c r="B663" s="19" t="s">
        <v>7</v>
      </c>
      <c r="C663" s="42"/>
      <c r="D663" s="2"/>
      <c r="E663" s="2"/>
      <c r="F663" s="2"/>
      <c r="G663" s="2"/>
    </row>
    <row r="664" spans="1:8" hidden="1" x14ac:dyDescent="0.25">
      <c r="A664" s="44">
        <v>1</v>
      </c>
      <c r="B664" s="24" t="s">
        <v>65</v>
      </c>
      <c r="C664" s="42"/>
      <c r="D664" s="2"/>
      <c r="E664" s="2"/>
      <c r="F664" s="2"/>
      <c r="G664" s="2"/>
    </row>
    <row r="665" spans="1:8" hidden="1" x14ac:dyDescent="0.25">
      <c r="A665" s="44">
        <v>1</v>
      </c>
      <c r="B665" s="17" t="s">
        <v>37</v>
      </c>
      <c r="C665" s="1">
        <v>240</v>
      </c>
      <c r="D665" s="2">
        <v>870</v>
      </c>
      <c r="E665" s="40">
        <v>8</v>
      </c>
      <c r="F665" s="2">
        <f>ROUND(G665/C665,0)</f>
        <v>29</v>
      </c>
      <c r="G665" s="2">
        <f>ROUND(D665*E665,0)</f>
        <v>6960</v>
      </c>
    </row>
    <row r="666" spans="1:8" ht="18" hidden="1" customHeight="1" x14ac:dyDescent="0.25">
      <c r="A666" s="44">
        <v>1</v>
      </c>
      <c r="B666" s="59" t="s">
        <v>107</v>
      </c>
      <c r="C666" s="42"/>
      <c r="D666" s="20">
        <f>D665</f>
        <v>870</v>
      </c>
      <c r="E666" s="208">
        <f>E665</f>
        <v>8</v>
      </c>
      <c r="F666" s="20">
        <f>F665</f>
        <v>29</v>
      </c>
      <c r="G666" s="20">
        <f>G665</f>
        <v>6960</v>
      </c>
    </row>
    <row r="667" spans="1:8" ht="18" hidden="1" customHeight="1" x14ac:dyDescent="0.25">
      <c r="A667" s="44">
        <v>1</v>
      </c>
      <c r="B667" s="69" t="s">
        <v>85</v>
      </c>
      <c r="C667" s="223"/>
      <c r="D667" s="70">
        <f t="shared" ref="D667" si="45">D666</f>
        <v>870</v>
      </c>
      <c r="E667" s="71">
        <f t="shared" ref="E667:G667" si="46">E666</f>
        <v>8</v>
      </c>
      <c r="F667" s="70">
        <f t="shared" si="46"/>
        <v>29</v>
      </c>
      <c r="G667" s="70">
        <f t="shared" si="46"/>
        <v>6960</v>
      </c>
    </row>
    <row r="668" spans="1:8" ht="15.75" hidden="1" thickBot="1" x14ac:dyDescent="0.3">
      <c r="A668" s="44">
        <v>1</v>
      </c>
      <c r="B668" s="72" t="s">
        <v>10</v>
      </c>
      <c r="C668" s="112"/>
      <c r="D668" s="112"/>
      <c r="E668" s="112"/>
      <c r="F668" s="112"/>
      <c r="G668" s="112"/>
    </row>
    <row r="669" spans="1:8" hidden="1" x14ac:dyDescent="0.25">
      <c r="A669" s="44">
        <v>1</v>
      </c>
      <c r="B669" s="50"/>
      <c r="C669" s="223"/>
      <c r="D669" s="2"/>
      <c r="E669" s="2"/>
      <c r="F669" s="2"/>
      <c r="G669" s="2"/>
    </row>
    <row r="670" spans="1:8" ht="15.75" hidden="1" customHeight="1" x14ac:dyDescent="0.25">
      <c r="A670" s="44">
        <v>1</v>
      </c>
      <c r="B670" s="157" t="s">
        <v>102</v>
      </c>
      <c r="C670" s="42"/>
      <c r="D670" s="2"/>
      <c r="E670" s="2"/>
      <c r="F670" s="2"/>
      <c r="G670" s="2"/>
    </row>
    <row r="671" spans="1:8" s="27" customFormat="1" ht="18.75" hidden="1" customHeight="1" x14ac:dyDescent="0.25">
      <c r="A671" s="44">
        <v>1</v>
      </c>
      <c r="B671" s="10" t="s">
        <v>149</v>
      </c>
      <c r="C671" s="10"/>
      <c r="D671" s="46"/>
      <c r="E671" s="26"/>
      <c r="F671" s="26"/>
      <c r="G671" s="26"/>
      <c r="H671" s="82"/>
    </row>
    <row r="672" spans="1:8" s="27" customFormat="1" ht="27" hidden="1" customHeight="1" x14ac:dyDescent="0.25">
      <c r="A672" s="44">
        <v>1</v>
      </c>
      <c r="B672" s="12" t="s">
        <v>233</v>
      </c>
      <c r="C672" s="28"/>
      <c r="D672" s="26">
        <f>SUM(D673,D674,D675,D676)</f>
        <v>36500</v>
      </c>
      <c r="E672" s="26"/>
      <c r="F672" s="26"/>
      <c r="G672" s="26"/>
      <c r="H672" s="82"/>
    </row>
    <row r="673" spans="1:8" s="27" customFormat="1" hidden="1" x14ac:dyDescent="0.25">
      <c r="A673" s="44">
        <v>1</v>
      </c>
      <c r="B673" s="29" t="s">
        <v>150</v>
      </c>
      <c r="C673" s="28"/>
      <c r="D673" s="26"/>
      <c r="E673" s="26"/>
      <c r="F673" s="26"/>
      <c r="G673" s="26"/>
      <c r="H673" s="82"/>
    </row>
    <row r="674" spans="1:8" s="27" customFormat="1" ht="34.5" hidden="1" customHeight="1" x14ac:dyDescent="0.25">
      <c r="A674" s="44">
        <v>1</v>
      </c>
      <c r="B674" s="29" t="s">
        <v>151</v>
      </c>
      <c r="C674" s="28"/>
      <c r="D674" s="2">
        <v>5800</v>
      </c>
      <c r="E674" s="26"/>
      <c r="F674" s="26"/>
      <c r="G674" s="26"/>
      <c r="H674" s="82"/>
    </row>
    <row r="675" spans="1:8" s="27" customFormat="1" ht="30" hidden="1" x14ac:dyDescent="0.25">
      <c r="A675" s="44">
        <v>1</v>
      </c>
      <c r="B675" s="29" t="s">
        <v>152</v>
      </c>
      <c r="C675" s="28"/>
      <c r="D675" s="2"/>
      <c r="E675" s="26"/>
      <c r="F675" s="26"/>
      <c r="G675" s="26"/>
      <c r="H675" s="82"/>
    </row>
    <row r="676" spans="1:8" s="27" customFormat="1" hidden="1" x14ac:dyDescent="0.25">
      <c r="A676" s="44">
        <v>1</v>
      </c>
      <c r="B676" s="12" t="s">
        <v>153</v>
      </c>
      <c r="C676" s="28"/>
      <c r="D676" s="2">
        <v>30700</v>
      </c>
      <c r="E676" s="26"/>
      <c r="F676" s="26"/>
      <c r="G676" s="26"/>
      <c r="H676" s="82"/>
    </row>
    <row r="677" spans="1:8" s="27" customFormat="1" ht="30" hidden="1" x14ac:dyDescent="0.25">
      <c r="A677" s="44">
        <v>1</v>
      </c>
      <c r="B677" s="12" t="s">
        <v>212</v>
      </c>
      <c r="C677" s="28"/>
      <c r="D677" s="6">
        <v>5403</v>
      </c>
      <c r="E677" s="26"/>
      <c r="F677" s="26"/>
      <c r="G677" s="26"/>
      <c r="H677" s="82"/>
    </row>
    <row r="678" spans="1:8" hidden="1" x14ac:dyDescent="0.25">
      <c r="A678" s="44">
        <v>1</v>
      </c>
      <c r="B678" s="13" t="s">
        <v>87</v>
      </c>
      <c r="C678" s="11"/>
      <c r="D678" s="2">
        <v>48000</v>
      </c>
      <c r="E678" s="176"/>
      <c r="F678" s="2"/>
      <c r="G678" s="2"/>
    </row>
    <row r="679" spans="1:8" s="27" customFormat="1" hidden="1" x14ac:dyDescent="0.25">
      <c r="A679" s="44">
        <v>1</v>
      </c>
      <c r="B679" s="25" t="s">
        <v>110</v>
      </c>
      <c r="C679" s="83"/>
      <c r="D679" s="2"/>
      <c r="E679" s="26"/>
      <c r="F679" s="26"/>
      <c r="G679" s="26"/>
      <c r="H679" s="82"/>
    </row>
    <row r="680" spans="1:8" s="27" customFormat="1" ht="15.75" hidden="1" customHeight="1" x14ac:dyDescent="0.25">
      <c r="A680" s="44">
        <v>1</v>
      </c>
      <c r="B680" s="30" t="s">
        <v>154</v>
      </c>
      <c r="C680" s="31"/>
      <c r="D680" s="28">
        <f>D672+ROUND(D678*3.2,0)</f>
        <v>190100</v>
      </c>
      <c r="E680" s="32"/>
      <c r="F680" s="32"/>
      <c r="G680" s="37"/>
      <c r="H680" s="82"/>
    </row>
    <row r="681" spans="1:8" s="27" customFormat="1" ht="15.75" hidden="1" customHeight="1" x14ac:dyDescent="0.25">
      <c r="A681" s="44">
        <v>1</v>
      </c>
      <c r="B681" s="10" t="s">
        <v>113</v>
      </c>
      <c r="C681" s="11"/>
      <c r="D681" s="2"/>
      <c r="E681" s="32"/>
      <c r="F681" s="32"/>
      <c r="G681" s="37"/>
      <c r="H681" s="82"/>
    </row>
    <row r="682" spans="1:8" s="27" customFormat="1" hidden="1" x14ac:dyDescent="0.25">
      <c r="A682" s="44">
        <v>1</v>
      </c>
      <c r="B682" s="12" t="s">
        <v>233</v>
      </c>
      <c r="C682" s="11"/>
      <c r="D682" s="2">
        <f>SUM(D683,D684,D691,D697,D698,D699)</f>
        <v>16533.2</v>
      </c>
      <c r="E682" s="32"/>
      <c r="F682" s="32"/>
      <c r="G682" s="37"/>
      <c r="H682" s="82"/>
    </row>
    <row r="683" spans="1:8" s="27" customFormat="1" ht="15.75" hidden="1" customHeight="1" x14ac:dyDescent="0.25">
      <c r="A683" s="44">
        <v>1</v>
      </c>
      <c r="B683" s="12" t="s">
        <v>150</v>
      </c>
      <c r="C683" s="11"/>
      <c r="D683" s="2"/>
      <c r="E683" s="32"/>
      <c r="F683" s="32"/>
      <c r="G683" s="37"/>
      <c r="H683" s="82"/>
    </row>
    <row r="684" spans="1:8" s="27" customFormat="1" ht="15.75" hidden="1" customHeight="1" x14ac:dyDescent="0.25">
      <c r="A684" s="44">
        <v>1</v>
      </c>
      <c r="B684" s="29" t="s">
        <v>155</v>
      </c>
      <c r="C684" s="11"/>
      <c r="D684" s="2">
        <f>D685+D686+D687+D689</f>
        <v>15033.2</v>
      </c>
      <c r="E684" s="32"/>
      <c r="F684" s="32"/>
      <c r="G684" s="37"/>
      <c r="H684" s="82"/>
    </row>
    <row r="685" spans="1:8" s="27" customFormat="1" ht="19.5" hidden="1" customHeight="1" x14ac:dyDescent="0.25">
      <c r="A685" s="44">
        <v>1</v>
      </c>
      <c r="B685" s="33" t="s">
        <v>156</v>
      </c>
      <c r="C685" s="11"/>
      <c r="D685" s="26">
        <v>11564</v>
      </c>
      <c r="E685" s="32"/>
      <c r="F685" s="32"/>
      <c r="G685" s="37"/>
      <c r="H685" s="82"/>
    </row>
    <row r="686" spans="1:8" s="27" customFormat="1" ht="15.75" hidden="1" customHeight="1" x14ac:dyDescent="0.25">
      <c r="A686" s="44">
        <v>1</v>
      </c>
      <c r="B686" s="33" t="s">
        <v>157</v>
      </c>
      <c r="C686" s="11"/>
      <c r="D686" s="26">
        <v>3469.2</v>
      </c>
      <c r="E686" s="32"/>
      <c r="F686" s="32"/>
      <c r="G686" s="37"/>
      <c r="H686" s="82"/>
    </row>
    <row r="687" spans="1:8" s="27" customFormat="1" ht="30.75" hidden="1" customHeight="1" x14ac:dyDescent="0.25">
      <c r="A687" s="44">
        <v>1</v>
      </c>
      <c r="B687" s="33" t="s">
        <v>158</v>
      </c>
      <c r="C687" s="11"/>
      <c r="D687" s="26"/>
      <c r="E687" s="32"/>
      <c r="F687" s="32"/>
      <c r="G687" s="37"/>
      <c r="H687" s="82"/>
    </row>
    <row r="688" spans="1:8" s="27" customFormat="1" hidden="1" x14ac:dyDescent="0.25">
      <c r="A688" s="44">
        <v>1</v>
      </c>
      <c r="B688" s="33" t="s">
        <v>159</v>
      </c>
      <c r="C688" s="11"/>
      <c r="D688" s="26"/>
      <c r="E688" s="32"/>
      <c r="F688" s="32"/>
      <c r="G688" s="37"/>
      <c r="H688" s="82"/>
    </row>
    <row r="689" spans="1:8" s="27" customFormat="1" ht="30" hidden="1" x14ac:dyDescent="0.25">
      <c r="A689" s="44">
        <v>1</v>
      </c>
      <c r="B689" s="33" t="s">
        <v>160</v>
      </c>
      <c r="C689" s="11"/>
      <c r="D689" s="26"/>
      <c r="E689" s="32"/>
      <c r="F689" s="32"/>
      <c r="G689" s="37"/>
      <c r="H689" s="82"/>
    </row>
    <row r="690" spans="1:8" s="27" customFormat="1" hidden="1" x14ac:dyDescent="0.25">
      <c r="A690" s="44">
        <v>1</v>
      </c>
      <c r="B690" s="33" t="s">
        <v>159</v>
      </c>
      <c r="C690" s="11"/>
      <c r="D690" s="48"/>
      <c r="E690" s="32"/>
      <c r="F690" s="32"/>
      <c r="G690" s="37"/>
      <c r="H690" s="82"/>
    </row>
    <row r="691" spans="1:8" s="27" customFormat="1" ht="30" hidden="1" customHeight="1" x14ac:dyDescent="0.25">
      <c r="A691" s="44">
        <v>1</v>
      </c>
      <c r="B691" s="29" t="s">
        <v>161</v>
      </c>
      <c r="C691" s="11"/>
      <c r="D691" s="2">
        <f>SUM(D692,D693,D695)</f>
        <v>1500</v>
      </c>
      <c r="E691" s="32"/>
      <c r="F691" s="32"/>
      <c r="G691" s="37"/>
      <c r="H691" s="82"/>
    </row>
    <row r="692" spans="1:8" s="27" customFormat="1" ht="30" hidden="1" x14ac:dyDescent="0.25">
      <c r="A692" s="44">
        <v>1</v>
      </c>
      <c r="B692" s="33" t="s">
        <v>162</v>
      </c>
      <c r="C692" s="11"/>
      <c r="D692" s="2">
        <v>1500</v>
      </c>
      <c r="E692" s="32"/>
      <c r="F692" s="32"/>
      <c r="G692" s="37"/>
      <c r="H692" s="82"/>
    </row>
    <row r="693" spans="1:8" s="27" customFormat="1" ht="45" hidden="1" x14ac:dyDescent="0.25">
      <c r="A693" s="44">
        <v>1</v>
      </c>
      <c r="B693" s="33" t="s">
        <v>163</v>
      </c>
      <c r="C693" s="11"/>
      <c r="D693" s="23"/>
      <c r="E693" s="32"/>
      <c r="F693" s="32"/>
      <c r="G693" s="37"/>
      <c r="H693" s="82"/>
    </row>
    <row r="694" spans="1:8" s="27" customFormat="1" hidden="1" x14ac:dyDescent="0.25">
      <c r="A694" s="44">
        <v>1</v>
      </c>
      <c r="B694" s="33" t="s">
        <v>159</v>
      </c>
      <c r="C694" s="11"/>
      <c r="D694" s="23"/>
      <c r="E694" s="32"/>
      <c r="F694" s="32"/>
      <c r="G694" s="37"/>
      <c r="H694" s="82"/>
    </row>
    <row r="695" spans="1:8" s="27" customFormat="1" ht="45" hidden="1" x14ac:dyDescent="0.25">
      <c r="A695" s="44">
        <v>1</v>
      </c>
      <c r="B695" s="33" t="s">
        <v>164</v>
      </c>
      <c r="C695" s="11"/>
      <c r="D695" s="23"/>
      <c r="E695" s="32"/>
      <c r="F695" s="32"/>
      <c r="G695" s="37"/>
      <c r="H695" s="82"/>
    </row>
    <row r="696" spans="1:8" s="27" customFormat="1" hidden="1" x14ac:dyDescent="0.25">
      <c r="A696" s="44">
        <v>1</v>
      </c>
      <c r="B696" s="33" t="s">
        <v>159</v>
      </c>
      <c r="C696" s="11"/>
      <c r="D696" s="23"/>
      <c r="E696" s="32"/>
      <c r="F696" s="32"/>
      <c r="G696" s="37"/>
      <c r="H696" s="82"/>
    </row>
    <row r="697" spans="1:8" s="27" customFormat="1" ht="31.5" hidden="1" customHeight="1" x14ac:dyDescent="0.25">
      <c r="A697" s="44">
        <v>1</v>
      </c>
      <c r="B697" s="29" t="s">
        <v>165</v>
      </c>
      <c r="C697" s="11"/>
      <c r="D697" s="2"/>
      <c r="E697" s="32"/>
      <c r="F697" s="32"/>
      <c r="G697" s="37"/>
      <c r="H697" s="82"/>
    </row>
    <row r="698" spans="1:8" s="27" customFormat="1" ht="15.75" hidden="1" customHeight="1" x14ac:dyDescent="0.25">
      <c r="A698" s="44">
        <v>1</v>
      </c>
      <c r="B698" s="29" t="s">
        <v>166</v>
      </c>
      <c r="C698" s="11"/>
      <c r="D698" s="2"/>
      <c r="E698" s="32"/>
      <c r="F698" s="32"/>
      <c r="G698" s="37"/>
      <c r="H698" s="82"/>
    </row>
    <row r="699" spans="1:8" s="27" customFormat="1" ht="15.75" hidden="1" customHeight="1" x14ac:dyDescent="0.25">
      <c r="A699" s="44">
        <v>1</v>
      </c>
      <c r="B699" s="12" t="s">
        <v>167</v>
      </c>
      <c r="C699" s="11"/>
      <c r="D699" s="2"/>
      <c r="E699" s="32"/>
      <c r="F699" s="32"/>
      <c r="G699" s="37"/>
      <c r="H699" s="82"/>
    </row>
    <row r="700" spans="1:8" s="27" customFormat="1" hidden="1" x14ac:dyDescent="0.25">
      <c r="A700" s="44">
        <v>1</v>
      </c>
      <c r="B700" s="13" t="s">
        <v>87</v>
      </c>
      <c r="C700" s="28"/>
      <c r="D700" s="26"/>
      <c r="E700" s="32"/>
      <c r="F700" s="32"/>
      <c r="G700" s="37"/>
      <c r="H700" s="82"/>
    </row>
    <row r="701" spans="1:8" s="27" customFormat="1" hidden="1" x14ac:dyDescent="0.25">
      <c r="A701" s="44">
        <v>1</v>
      </c>
      <c r="B701" s="25" t="s">
        <v>110</v>
      </c>
      <c r="C701" s="28"/>
      <c r="D701" s="48"/>
      <c r="E701" s="32"/>
      <c r="F701" s="32"/>
      <c r="G701" s="37"/>
      <c r="H701" s="82"/>
    </row>
    <row r="702" spans="1:8" ht="30" hidden="1" x14ac:dyDescent="0.25">
      <c r="A702" s="44">
        <v>1</v>
      </c>
      <c r="B702" s="13" t="s">
        <v>88</v>
      </c>
      <c r="C702" s="11"/>
      <c r="D702" s="2">
        <v>13600</v>
      </c>
      <c r="E702" s="176"/>
      <c r="F702" s="2"/>
      <c r="G702" s="2"/>
    </row>
    <row r="703" spans="1:8" s="27" customFormat="1" ht="15.75" hidden="1" customHeight="1" x14ac:dyDescent="0.25">
      <c r="A703" s="44">
        <v>1</v>
      </c>
      <c r="B703" s="13" t="s">
        <v>168</v>
      </c>
      <c r="C703" s="11"/>
      <c r="D703" s="2"/>
      <c r="E703" s="32"/>
      <c r="F703" s="32"/>
      <c r="G703" s="37"/>
      <c r="H703" s="82"/>
    </row>
    <row r="704" spans="1:8" s="27" customFormat="1" hidden="1" x14ac:dyDescent="0.25">
      <c r="A704" s="44">
        <v>1</v>
      </c>
      <c r="B704" s="34" t="s">
        <v>169</v>
      </c>
      <c r="C704" s="11"/>
      <c r="D704" s="2"/>
      <c r="E704" s="32"/>
      <c r="F704" s="32"/>
      <c r="G704" s="37"/>
      <c r="H704" s="82"/>
    </row>
    <row r="705" spans="1:8" s="27" customFormat="1" hidden="1" x14ac:dyDescent="0.25">
      <c r="A705" s="44">
        <v>1</v>
      </c>
      <c r="B705" s="35" t="s">
        <v>112</v>
      </c>
      <c r="C705" s="11"/>
      <c r="D705" s="8">
        <f>D682+ROUND(D700*3.2,0)+D702</f>
        <v>30133.200000000001</v>
      </c>
      <c r="E705" s="32"/>
      <c r="F705" s="32"/>
      <c r="G705" s="37"/>
      <c r="H705" s="82"/>
    </row>
    <row r="706" spans="1:8" s="27" customFormat="1" hidden="1" x14ac:dyDescent="0.25">
      <c r="A706" s="44">
        <v>1</v>
      </c>
      <c r="B706" s="36" t="s">
        <v>111</v>
      </c>
      <c r="C706" s="11"/>
      <c r="D706" s="8">
        <f>SUM(D680,D705)</f>
        <v>220233.2</v>
      </c>
      <c r="E706" s="32"/>
      <c r="F706" s="32"/>
      <c r="G706" s="37"/>
      <c r="H706" s="82"/>
    </row>
    <row r="707" spans="1:8" s="27" customFormat="1" hidden="1" x14ac:dyDescent="0.25">
      <c r="A707" s="44">
        <v>1</v>
      </c>
      <c r="B707" s="179" t="s">
        <v>89</v>
      </c>
      <c r="C707" s="11"/>
      <c r="D707" s="57">
        <f>D708+D709</f>
        <v>4248</v>
      </c>
      <c r="E707" s="202"/>
      <c r="F707" s="202"/>
      <c r="G707" s="8"/>
      <c r="H707" s="82"/>
    </row>
    <row r="708" spans="1:8" s="27" customFormat="1" hidden="1" x14ac:dyDescent="0.25">
      <c r="A708" s="44">
        <v>1</v>
      </c>
      <c r="B708" s="17" t="s">
        <v>33</v>
      </c>
      <c r="C708" s="11"/>
      <c r="D708" s="2">
        <v>2248</v>
      </c>
      <c r="E708" s="202"/>
      <c r="F708" s="202"/>
      <c r="G708" s="8"/>
      <c r="H708" s="82"/>
    </row>
    <row r="709" spans="1:8" s="27" customFormat="1" ht="30" hidden="1" x14ac:dyDescent="0.25">
      <c r="A709" s="44"/>
      <c r="B709" s="17" t="s">
        <v>202</v>
      </c>
      <c r="C709" s="58"/>
      <c r="D709" s="2">
        <v>2000</v>
      </c>
      <c r="E709" s="202"/>
      <c r="F709" s="202"/>
      <c r="G709" s="8"/>
      <c r="H709" s="82"/>
    </row>
    <row r="710" spans="1:8" hidden="1" x14ac:dyDescent="0.25">
      <c r="A710" s="44">
        <v>1</v>
      </c>
      <c r="B710" s="19" t="s">
        <v>7</v>
      </c>
      <c r="C710" s="100"/>
      <c r="D710" s="100" t="s">
        <v>231</v>
      </c>
      <c r="E710" s="176"/>
      <c r="F710" s="2"/>
      <c r="G710" s="2"/>
    </row>
    <row r="711" spans="1:8" hidden="1" x14ac:dyDescent="0.25">
      <c r="A711" s="44">
        <v>1</v>
      </c>
      <c r="B711" s="24" t="s">
        <v>65</v>
      </c>
      <c r="C711" s="100"/>
      <c r="D711" s="100"/>
      <c r="E711" s="176"/>
      <c r="F711" s="2"/>
      <c r="G711" s="2"/>
    </row>
    <row r="712" spans="1:8" hidden="1" x14ac:dyDescent="0.25">
      <c r="A712" s="44">
        <v>1</v>
      </c>
      <c r="B712" s="17" t="s">
        <v>37</v>
      </c>
      <c r="C712" s="1">
        <v>240</v>
      </c>
      <c r="D712" s="2">
        <v>1444</v>
      </c>
      <c r="E712" s="40">
        <v>8</v>
      </c>
      <c r="F712" s="2">
        <f>ROUND(G712/C712,0)</f>
        <v>48</v>
      </c>
      <c r="G712" s="2">
        <f>ROUND(D712*E712,0)</f>
        <v>11552</v>
      </c>
    </row>
    <row r="713" spans="1:8" hidden="1" x14ac:dyDescent="0.25">
      <c r="A713" s="44">
        <v>1</v>
      </c>
      <c r="B713" s="17" t="s">
        <v>57</v>
      </c>
      <c r="C713" s="1">
        <v>240</v>
      </c>
      <c r="D713" s="2">
        <v>590</v>
      </c>
      <c r="E713" s="40">
        <v>9</v>
      </c>
      <c r="F713" s="2">
        <f>ROUND(G713/C713,0)</f>
        <v>22</v>
      </c>
      <c r="G713" s="2">
        <f>ROUND(D713*E713,0)</f>
        <v>5310</v>
      </c>
    </row>
    <row r="714" spans="1:8" ht="17.25" hidden="1" customHeight="1" x14ac:dyDescent="0.25">
      <c r="A714" s="44">
        <v>1</v>
      </c>
      <c r="B714" s="59" t="s">
        <v>107</v>
      </c>
      <c r="C714" s="42"/>
      <c r="D714" s="20">
        <f>SUM(D712:D713)</f>
        <v>2034</v>
      </c>
      <c r="E714" s="208">
        <f>E712</f>
        <v>8</v>
      </c>
      <c r="F714" s="20">
        <f t="shared" ref="F714:G714" si="47">SUM(F712:F713)</f>
        <v>70</v>
      </c>
      <c r="G714" s="20">
        <f t="shared" si="47"/>
        <v>16862</v>
      </c>
    </row>
    <row r="715" spans="1:8" ht="17.25" hidden="1" customHeight="1" x14ac:dyDescent="0.25">
      <c r="A715" s="44">
        <v>1</v>
      </c>
      <c r="B715" s="69" t="s">
        <v>85</v>
      </c>
      <c r="C715" s="223"/>
      <c r="D715" s="70">
        <f t="shared" ref="D715" si="48">D714</f>
        <v>2034</v>
      </c>
      <c r="E715" s="71">
        <f t="shared" ref="E715:G715" si="49">E714</f>
        <v>8</v>
      </c>
      <c r="F715" s="70">
        <f t="shared" si="49"/>
        <v>70</v>
      </c>
      <c r="G715" s="70">
        <f t="shared" si="49"/>
        <v>16862</v>
      </c>
    </row>
    <row r="716" spans="1:8" ht="15.75" hidden="1" thickBot="1" x14ac:dyDescent="0.3">
      <c r="A716" s="44">
        <v>1</v>
      </c>
      <c r="B716" s="72" t="s">
        <v>10</v>
      </c>
      <c r="C716" s="199"/>
      <c r="D716" s="199"/>
      <c r="E716" s="199"/>
      <c r="F716" s="199"/>
      <c r="G716" s="199"/>
    </row>
    <row r="717" spans="1:8" hidden="1" x14ac:dyDescent="0.25">
      <c r="A717" s="44">
        <v>1</v>
      </c>
      <c r="B717" s="236"/>
      <c r="C717" s="175"/>
      <c r="D717" s="76"/>
      <c r="E717" s="76"/>
      <c r="F717" s="76"/>
      <c r="G717" s="76"/>
    </row>
    <row r="718" spans="1:8" hidden="1" x14ac:dyDescent="0.25">
      <c r="A718" s="44">
        <v>1</v>
      </c>
      <c r="B718" s="66" t="s">
        <v>103</v>
      </c>
      <c r="C718" s="42"/>
      <c r="D718" s="2"/>
      <c r="E718" s="2"/>
      <c r="F718" s="2"/>
      <c r="G718" s="2"/>
    </row>
    <row r="719" spans="1:8" hidden="1" x14ac:dyDescent="0.25">
      <c r="A719" s="44">
        <v>1</v>
      </c>
      <c r="B719" s="10" t="s">
        <v>138</v>
      </c>
      <c r="C719" s="11"/>
      <c r="D719" s="2"/>
      <c r="E719" s="2"/>
      <c r="F719" s="2"/>
      <c r="G719" s="2"/>
    </row>
    <row r="720" spans="1:8" hidden="1" x14ac:dyDescent="0.25">
      <c r="A720" s="44">
        <v>1</v>
      </c>
      <c r="B720" s="12" t="s">
        <v>233</v>
      </c>
      <c r="C720" s="11"/>
      <c r="D720" s="2">
        <f>D721/2.7</f>
        <v>11111.111111111109</v>
      </c>
      <c r="E720" s="2"/>
      <c r="F720" s="2"/>
      <c r="G720" s="2"/>
    </row>
    <row r="721" spans="1:7" hidden="1" x14ac:dyDescent="0.25">
      <c r="A721" s="44">
        <v>1</v>
      </c>
      <c r="B721" s="12" t="s">
        <v>213</v>
      </c>
      <c r="C721" s="15"/>
      <c r="D721" s="2">
        <v>30000</v>
      </c>
      <c r="E721" s="15"/>
      <c r="F721" s="15"/>
      <c r="G721" s="15"/>
    </row>
    <row r="722" spans="1:7" hidden="1" x14ac:dyDescent="0.25">
      <c r="A722" s="44">
        <v>1</v>
      </c>
      <c r="B722" s="13" t="s">
        <v>87</v>
      </c>
      <c r="C722" s="11"/>
      <c r="D722" s="2">
        <f>(D723+D724)/8.5</f>
        <v>45785.294117647056</v>
      </c>
      <c r="E722" s="2"/>
      <c r="F722" s="2"/>
      <c r="G722" s="2"/>
    </row>
    <row r="723" spans="1:7" hidden="1" x14ac:dyDescent="0.25">
      <c r="A723" s="44">
        <v>1</v>
      </c>
      <c r="B723" s="237" t="s">
        <v>195</v>
      </c>
      <c r="C723" s="11"/>
      <c r="D723" s="2">
        <v>382810</v>
      </c>
      <c r="E723" s="2"/>
      <c r="F723" s="2"/>
      <c r="G723" s="2"/>
    </row>
    <row r="724" spans="1:7" hidden="1" x14ac:dyDescent="0.25">
      <c r="A724" s="44">
        <v>1</v>
      </c>
      <c r="B724" s="237" t="s">
        <v>196</v>
      </c>
      <c r="C724" s="11"/>
      <c r="D724" s="2">
        <v>6365</v>
      </c>
      <c r="E724" s="2"/>
      <c r="F724" s="2"/>
      <c r="G724" s="2"/>
    </row>
    <row r="725" spans="1:7" ht="30" hidden="1" x14ac:dyDescent="0.25">
      <c r="A725" s="44">
        <v>1</v>
      </c>
      <c r="B725" s="13" t="s">
        <v>88</v>
      </c>
      <c r="C725" s="11"/>
      <c r="D725" s="2"/>
      <c r="E725" s="2"/>
      <c r="F725" s="2"/>
      <c r="G725" s="2"/>
    </row>
    <row r="726" spans="1:7" hidden="1" x14ac:dyDescent="0.25">
      <c r="A726" s="44">
        <v>1</v>
      </c>
      <c r="B726" s="163" t="s">
        <v>111</v>
      </c>
      <c r="C726" s="11"/>
      <c r="D726" s="8">
        <f>D720+ROUND((D723+D724)/3.9,0)+D725</f>
        <v>110899.11111111111</v>
      </c>
      <c r="E726" s="2"/>
      <c r="F726" s="2"/>
      <c r="G726" s="2"/>
    </row>
    <row r="727" spans="1:7" ht="15.75" hidden="1" thickBot="1" x14ac:dyDescent="0.3">
      <c r="A727" s="44">
        <v>1</v>
      </c>
      <c r="B727" s="110" t="s">
        <v>10</v>
      </c>
      <c r="C727" s="112"/>
      <c r="D727" s="112"/>
      <c r="E727" s="112"/>
      <c r="F727" s="112"/>
      <c r="G727" s="112"/>
    </row>
    <row r="728" spans="1:7" hidden="1" x14ac:dyDescent="0.25">
      <c r="A728" s="44">
        <v>1</v>
      </c>
      <c r="B728" s="218"/>
      <c r="C728" s="175"/>
      <c r="D728" s="76"/>
      <c r="E728" s="76"/>
      <c r="F728" s="76"/>
      <c r="G728" s="76"/>
    </row>
    <row r="729" spans="1:7" hidden="1" x14ac:dyDescent="0.25">
      <c r="A729" s="44">
        <v>1</v>
      </c>
      <c r="B729" s="66" t="s">
        <v>104</v>
      </c>
      <c r="C729" s="42"/>
      <c r="D729" s="2"/>
      <c r="E729" s="2"/>
      <c r="F729" s="2"/>
      <c r="G729" s="2"/>
    </row>
    <row r="730" spans="1:7" hidden="1" x14ac:dyDescent="0.25">
      <c r="A730" s="44">
        <v>1</v>
      </c>
      <c r="B730" s="10" t="s">
        <v>6</v>
      </c>
      <c r="C730" s="11"/>
      <c r="D730" s="2"/>
      <c r="E730" s="2"/>
      <c r="F730" s="2"/>
      <c r="G730" s="2"/>
    </row>
    <row r="731" spans="1:7" hidden="1" x14ac:dyDescent="0.25">
      <c r="A731" s="44">
        <v>1</v>
      </c>
      <c r="B731" s="12" t="s">
        <v>233</v>
      </c>
      <c r="C731" s="11"/>
      <c r="D731" s="2">
        <f>D732/2.7</f>
        <v>43148.148148148146</v>
      </c>
      <c r="E731" s="2"/>
      <c r="F731" s="2"/>
      <c r="G731" s="2"/>
    </row>
    <row r="732" spans="1:7" hidden="1" x14ac:dyDescent="0.25">
      <c r="A732" s="44">
        <v>1</v>
      </c>
      <c r="B732" s="12" t="s">
        <v>213</v>
      </c>
      <c r="C732" s="15"/>
      <c r="D732" s="2">
        <v>116500</v>
      </c>
      <c r="E732" s="15"/>
      <c r="F732" s="15"/>
      <c r="G732" s="15"/>
    </row>
    <row r="733" spans="1:7" hidden="1" x14ac:dyDescent="0.25">
      <c r="A733" s="44">
        <v>1</v>
      </c>
      <c r="B733" s="13" t="s">
        <v>87</v>
      </c>
      <c r="C733" s="11"/>
      <c r="D733" s="2">
        <f>(D734+D735)/8.5</f>
        <v>24411.764705882353</v>
      </c>
      <c r="E733" s="2"/>
      <c r="F733" s="2"/>
      <c r="G733" s="2"/>
    </row>
    <row r="734" spans="1:7" hidden="1" x14ac:dyDescent="0.25">
      <c r="A734" s="44">
        <v>1</v>
      </c>
      <c r="B734" s="237" t="s">
        <v>195</v>
      </c>
      <c r="C734" s="11"/>
      <c r="D734" s="2">
        <f>208000-6000</f>
        <v>202000</v>
      </c>
      <c r="E734" s="2"/>
      <c r="F734" s="2"/>
      <c r="G734" s="2"/>
    </row>
    <row r="735" spans="1:7" hidden="1" x14ac:dyDescent="0.25">
      <c r="A735" s="44">
        <v>1</v>
      </c>
      <c r="B735" s="237" t="s">
        <v>196</v>
      </c>
      <c r="C735" s="11"/>
      <c r="D735" s="2">
        <v>5500</v>
      </c>
      <c r="E735" s="2"/>
      <c r="F735" s="2"/>
      <c r="G735" s="2"/>
    </row>
    <row r="736" spans="1:7" ht="30" hidden="1" x14ac:dyDescent="0.25">
      <c r="A736" s="44">
        <v>1</v>
      </c>
      <c r="B736" s="13" t="s">
        <v>88</v>
      </c>
      <c r="C736" s="11"/>
      <c r="D736" s="2"/>
      <c r="E736" s="2"/>
      <c r="F736" s="2"/>
      <c r="G736" s="2"/>
    </row>
    <row r="737" spans="1:8" hidden="1" x14ac:dyDescent="0.25">
      <c r="A737" s="44">
        <v>1</v>
      </c>
      <c r="B737" s="163" t="s">
        <v>111</v>
      </c>
      <c r="C737" s="11"/>
      <c r="D737" s="8">
        <f>D731+ROUND((D734+D735)/3.9,0)+D736</f>
        <v>96353.148148148146</v>
      </c>
      <c r="E737" s="2"/>
      <c r="F737" s="2"/>
      <c r="G737" s="2"/>
    </row>
    <row r="738" spans="1:8" ht="15.75" hidden="1" thickBot="1" x14ac:dyDescent="0.3">
      <c r="A738" s="44">
        <v>1</v>
      </c>
      <c r="B738" s="110" t="s">
        <v>10</v>
      </c>
      <c r="C738" s="112"/>
      <c r="D738" s="112"/>
      <c r="E738" s="112"/>
      <c r="F738" s="112"/>
      <c r="G738" s="112"/>
    </row>
    <row r="739" spans="1:8" ht="14.25" hidden="1" customHeight="1" thickBot="1" x14ac:dyDescent="0.3">
      <c r="A739" s="44">
        <v>1</v>
      </c>
      <c r="B739" s="218"/>
      <c r="C739" s="175"/>
      <c r="D739" s="76"/>
      <c r="E739" s="76"/>
      <c r="F739" s="76"/>
      <c r="G739" s="76"/>
    </row>
    <row r="740" spans="1:8" hidden="1" x14ac:dyDescent="0.25">
      <c r="A740" s="44">
        <v>1</v>
      </c>
      <c r="B740" s="238"/>
      <c r="C740" s="219"/>
      <c r="D740" s="76"/>
      <c r="E740" s="76"/>
      <c r="F740" s="76"/>
      <c r="G740" s="76"/>
    </row>
    <row r="741" spans="1:8" hidden="1" x14ac:dyDescent="0.25">
      <c r="A741" s="44">
        <v>1</v>
      </c>
      <c r="B741" s="157" t="s">
        <v>114</v>
      </c>
      <c r="C741" s="1"/>
      <c r="D741" s="2"/>
      <c r="E741" s="2"/>
      <c r="F741" s="2"/>
      <c r="G741" s="2"/>
    </row>
    <row r="742" spans="1:8" hidden="1" x14ac:dyDescent="0.25">
      <c r="A742" s="44">
        <v>1</v>
      </c>
      <c r="B742" s="10" t="s">
        <v>138</v>
      </c>
      <c r="C742" s="11"/>
      <c r="D742" s="2"/>
      <c r="E742" s="2"/>
      <c r="F742" s="2"/>
      <c r="G742" s="2"/>
    </row>
    <row r="743" spans="1:8" hidden="1" x14ac:dyDescent="0.25">
      <c r="A743" s="44">
        <v>1</v>
      </c>
      <c r="B743" s="12" t="s">
        <v>233</v>
      </c>
      <c r="C743" s="11"/>
      <c r="D743" s="2">
        <f>D744/2.7</f>
        <v>5555.5555555555547</v>
      </c>
      <c r="E743" s="2"/>
      <c r="F743" s="2"/>
      <c r="G743" s="2"/>
    </row>
    <row r="744" spans="1:8" hidden="1" x14ac:dyDescent="0.25">
      <c r="A744" s="44">
        <v>1</v>
      </c>
      <c r="B744" s="12" t="s">
        <v>213</v>
      </c>
      <c r="C744" s="15"/>
      <c r="D744" s="2">
        <v>15000</v>
      </c>
      <c r="E744" s="15"/>
      <c r="F744" s="15"/>
      <c r="G744" s="15"/>
    </row>
    <row r="745" spans="1:8" hidden="1" x14ac:dyDescent="0.25">
      <c r="A745" s="44">
        <v>1</v>
      </c>
      <c r="B745" s="13" t="s">
        <v>87</v>
      </c>
      <c r="C745" s="11"/>
      <c r="D745" s="2">
        <f>(D746+D747)/8.5</f>
        <v>36594.941176470587</v>
      </c>
      <c r="E745" s="2"/>
      <c r="F745" s="2"/>
      <c r="G745" s="2"/>
    </row>
    <row r="746" spans="1:8" hidden="1" x14ac:dyDescent="0.25">
      <c r="A746" s="44">
        <v>1</v>
      </c>
      <c r="B746" s="237" t="s">
        <v>195</v>
      </c>
      <c r="C746" s="11"/>
      <c r="D746" s="2">
        <v>309057</v>
      </c>
      <c r="E746" s="2"/>
      <c r="F746" s="2"/>
      <c r="G746" s="2"/>
    </row>
    <row r="747" spans="1:8" hidden="1" x14ac:dyDescent="0.25">
      <c r="A747" s="44">
        <v>1</v>
      </c>
      <c r="B747" s="237" t="s">
        <v>196</v>
      </c>
      <c r="C747" s="11"/>
      <c r="D747" s="2">
        <v>2000</v>
      </c>
      <c r="E747" s="2"/>
      <c r="F747" s="2"/>
      <c r="G747" s="2"/>
    </row>
    <row r="748" spans="1:8" ht="30" hidden="1" x14ac:dyDescent="0.25">
      <c r="A748" s="44">
        <v>1</v>
      </c>
      <c r="B748" s="13" t="s">
        <v>88</v>
      </c>
      <c r="C748" s="11"/>
      <c r="D748" s="2"/>
      <c r="E748" s="2"/>
      <c r="F748" s="2"/>
      <c r="G748" s="2"/>
    </row>
    <row r="749" spans="1:8" hidden="1" x14ac:dyDescent="0.25">
      <c r="A749" s="44">
        <v>1</v>
      </c>
      <c r="B749" s="163" t="s">
        <v>111</v>
      </c>
      <c r="C749" s="11"/>
      <c r="D749" s="8">
        <f>D743+ROUND((D746+D747)/3.9,0)+D748</f>
        <v>85313.555555555562</v>
      </c>
      <c r="E749" s="2"/>
      <c r="F749" s="2"/>
      <c r="G749" s="2"/>
    </row>
    <row r="750" spans="1:8" ht="15.75" hidden="1" thickBot="1" x14ac:dyDescent="0.3">
      <c r="A750" s="44">
        <v>1</v>
      </c>
      <c r="B750" s="72" t="s">
        <v>10</v>
      </c>
      <c r="C750" s="73"/>
      <c r="D750" s="239"/>
      <c r="E750" s="239"/>
      <c r="F750" s="239"/>
      <c r="G750" s="239"/>
    </row>
    <row r="751" spans="1:8" ht="21.75" hidden="1" customHeight="1" x14ac:dyDescent="0.25">
      <c r="A751" s="44">
        <v>1</v>
      </c>
      <c r="B751" s="240" t="s">
        <v>115</v>
      </c>
      <c r="C751" s="190"/>
      <c r="D751" s="2"/>
      <c r="E751" s="2"/>
      <c r="F751" s="2"/>
      <c r="G751" s="2"/>
    </row>
    <row r="752" spans="1:8" s="27" customFormat="1" ht="18.75" hidden="1" customHeight="1" x14ac:dyDescent="0.25">
      <c r="A752" s="44">
        <v>1</v>
      </c>
      <c r="B752" s="10" t="s">
        <v>149</v>
      </c>
      <c r="C752" s="10"/>
      <c r="D752" s="46"/>
      <c r="E752" s="26"/>
      <c r="F752" s="26"/>
      <c r="G752" s="26"/>
      <c r="H752" s="82"/>
    </row>
    <row r="753" spans="1:8" s="27" customFormat="1" hidden="1" x14ac:dyDescent="0.25">
      <c r="A753" s="44">
        <v>1</v>
      </c>
      <c r="B753" s="12" t="s">
        <v>233</v>
      </c>
      <c r="C753" s="28"/>
      <c r="D753" s="26">
        <f>SUM(D754,D755,D756,D757)</f>
        <v>21000</v>
      </c>
      <c r="E753" s="26"/>
      <c r="F753" s="26"/>
      <c r="G753" s="26"/>
      <c r="H753" s="82"/>
    </row>
    <row r="754" spans="1:8" s="27" customFormat="1" hidden="1" x14ac:dyDescent="0.25">
      <c r="A754" s="44">
        <v>1</v>
      </c>
      <c r="B754" s="29" t="s">
        <v>150</v>
      </c>
      <c r="C754" s="28"/>
      <c r="D754" s="26"/>
      <c r="E754" s="26"/>
      <c r="F754" s="26"/>
      <c r="G754" s="26"/>
      <c r="H754" s="82"/>
    </row>
    <row r="755" spans="1:8" s="27" customFormat="1" ht="17.25" hidden="1" customHeight="1" x14ac:dyDescent="0.25">
      <c r="A755" s="44">
        <v>1</v>
      </c>
      <c r="B755" s="29" t="s">
        <v>151</v>
      </c>
      <c r="C755" s="28"/>
      <c r="D755" s="2">
        <v>3000</v>
      </c>
      <c r="E755" s="26"/>
      <c r="F755" s="26"/>
      <c r="G755" s="26"/>
      <c r="H755" s="82"/>
    </row>
    <row r="756" spans="1:8" s="27" customFormat="1" ht="30" hidden="1" x14ac:dyDescent="0.25">
      <c r="A756" s="44">
        <v>1</v>
      </c>
      <c r="B756" s="29" t="s">
        <v>152</v>
      </c>
      <c r="C756" s="28"/>
      <c r="D756" s="2"/>
      <c r="E756" s="26"/>
      <c r="F756" s="26"/>
      <c r="G756" s="26"/>
      <c r="H756" s="82"/>
    </row>
    <row r="757" spans="1:8" s="27" customFormat="1" hidden="1" x14ac:dyDescent="0.25">
      <c r="A757" s="44">
        <v>1</v>
      </c>
      <c r="B757" s="12" t="s">
        <v>153</v>
      </c>
      <c r="C757" s="28"/>
      <c r="D757" s="2">
        <v>18000</v>
      </c>
      <c r="E757" s="26"/>
      <c r="F757" s="26"/>
      <c r="G757" s="26"/>
      <c r="H757" s="82"/>
    </row>
    <row r="758" spans="1:8" s="44" customFormat="1" hidden="1" x14ac:dyDescent="0.25">
      <c r="A758" s="44">
        <v>1</v>
      </c>
      <c r="B758" s="13" t="s">
        <v>87</v>
      </c>
      <c r="C758" s="11"/>
      <c r="D758" s="2">
        <v>35000</v>
      </c>
      <c r="E758" s="2"/>
      <c r="F758" s="2"/>
      <c r="G758" s="2"/>
      <c r="H758" s="67"/>
    </row>
    <row r="759" spans="1:8" s="27" customFormat="1" hidden="1" x14ac:dyDescent="0.25">
      <c r="A759" s="44">
        <v>1</v>
      </c>
      <c r="B759" s="25" t="s">
        <v>110</v>
      </c>
      <c r="C759" s="83"/>
      <c r="D759" s="2"/>
      <c r="E759" s="26"/>
      <c r="F759" s="26"/>
      <c r="G759" s="26"/>
      <c r="H759" s="82"/>
    </row>
    <row r="760" spans="1:8" s="27" customFormat="1" ht="15.75" hidden="1" customHeight="1" x14ac:dyDescent="0.25">
      <c r="A760" s="44">
        <v>1</v>
      </c>
      <c r="B760" s="30" t="s">
        <v>154</v>
      </c>
      <c r="C760" s="31"/>
      <c r="D760" s="28">
        <f>D753+ROUND(D758*3.2,0)</f>
        <v>133000</v>
      </c>
      <c r="E760" s="32"/>
      <c r="F760" s="32"/>
      <c r="G760" s="37"/>
      <c r="H760" s="82"/>
    </row>
    <row r="761" spans="1:8" s="27" customFormat="1" ht="15.75" hidden="1" customHeight="1" x14ac:dyDescent="0.25">
      <c r="A761" s="44">
        <v>1</v>
      </c>
      <c r="B761" s="10" t="s">
        <v>113</v>
      </c>
      <c r="C761" s="11"/>
      <c r="D761" s="2"/>
      <c r="E761" s="32"/>
      <c r="F761" s="32"/>
      <c r="G761" s="37"/>
      <c r="H761" s="82"/>
    </row>
    <row r="762" spans="1:8" s="27" customFormat="1" ht="30.75" hidden="1" customHeight="1" x14ac:dyDescent="0.25">
      <c r="A762" s="44">
        <v>1</v>
      </c>
      <c r="B762" s="12" t="s">
        <v>233</v>
      </c>
      <c r="C762" s="11"/>
      <c r="D762" s="2">
        <f>SUM(D763,D764,D771,D777,D778,D779)</f>
        <v>64459</v>
      </c>
      <c r="E762" s="32"/>
      <c r="F762" s="32"/>
      <c r="G762" s="37"/>
      <c r="H762" s="82"/>
    </row>
    <row r="763" spans="1:8" s="27" customFormat="1" ht="15.75" hidden="1" customHeight="1" x14ac:dyDescent="0.25">
      <c r="A763" s="44">
        <v>1</v>
      </c>
      <c r="B763" s="12" t="s">
        <v>150</v>
      </c>
      <c r="C763" s="11"/>
      <c r="D763" s="2"/>
      <c r="E763" s="32"/>
      <c r="F763" s="32"/>
      <c r="G763" s="37"/>
      <c r="H763" s="82"/>
    </row>
    <row r="764" spans="1:8" s="27" customFormat="1" ht="15.75" hidden="1" customHeight="1" x14ac:dyDescent="0.25">
      <c r="A764" s="44">
        <v>1</v>
      </c>
      <c r="B764" s="29" t="s">
        <v>155</v>
      </c>
      <c r="C764" s="11"/>
      <c r="D764" s="2">
        <f>D765+D766+D767+D769</f>
        <v>1459</v>
      </c>
      <c r="E764" s="32"/>
      <c r="F764" s="32"/>
      <c r="G764" s="37"/>
      <c r="H764" s="82"/>
    </row>
    <row r="765" spans="1:8" s="27" customFormat="1" ht="19.5" hidden="1" customHeight="1" x14ac:dyDescent="0.25">
      <c r="A765" s="44">
        <v>1</v>
      </c>
      <c r="B765" s="33" t="s">
        <v>156</v>
      </c>
      <c r="C765" s="11"/>
      <c r="D765" s="26"/>
      <c r="E765" s="32"/>
      <c r="F765" s="32"/>
      <c r="G765" s="37"/>
      <c r="H765" s="82"/>
    </row>
    <row r="766" spans="1:8" s="27" customFormat="1" ht="15.75" hidden="1" customHeight="1" x14ac:dyDescent="0.25">
      <c r="A766" s="44">
        <v>1</v>
      </c>
      <c r="B766" s="33" t="s">
        <v>157</v>
      </c>
      <c r="C766" s="11"/>
      <c r="D766" s="26"/>
      <c r="E766" s="32"/>
      <c r="F766" s="32"/>
      <c r="G766" s="37"/>
      <c r="H766" s="82"/>
    </row>
    <row r="767" spans="1:8" s="27" customFormat="1" ht="30.75" hidden="1" customHeight="1" x14ac:dyDescent="0.25">
      <c r="A767" s="44">
        <v>1</v>
      </c>
      <c r="B767" s="33" t="s">
        <v>158</v>
      </c>
      <c r="C767" s="11"/>
      <c r="D767" s="26">
        <v>671</v>
      </c>
      <c r="E767" s="32"/>
      <c r="F767" s="32"/>
      <c r="G767" s="37"/>
      <c r="H767" s="82"/>
    </row>
    <row r="768" spans="1:8" s="27" customFormat="1" hidden="1" x14ac:dyDescent="0.25">
      <c r="A768" s="44">
        <v>1</v>
      </c>
      <c r="B768" s="33" t="s">
        <v>159</v>
      </c>
      <c r="C768" s="11"/>
      <c r="D768" s="26">
        <v>89</v>
      </c>
      <c r="E768" s="32"/>
      <c r="F768" s="32"/>
      <c r="G768" s="37"/>
      <c r="H768" s="82"/>
    </row>
    <row r="769" spans="1:8" s="27" customFormat="1" ht="30" hidden="1" x14ac:dyDescent="0.25">
      <c r="A769" s="44">
        <v>1</v>
      </c>
      <c r="B769" s="33" t="s">
        <v>160</v>
      </c>
      <c r="C769" s="11"/>
      <c r="D769" s="26">
        <v>788</v>
      </c>
      <c r="E769" s="32"/>
      <c r="F769" s="32"/>
      <c r="G769" s="37"/>
      <c r="H769" s="82"/>
    </row>
    <row r="770" spans="1:8" s="27" customFormat="1" hidden="1" x14ac:dyDescent="0.25">
      <c r="A770" s="44">
        <v>1</v>
      </c>
      <c r="B770" s="33" t="s">
        <v>159</v>
      </c>
      <c r="C770" s="11"/>
      <c r="D770" s="48">
        <v>113</v>
      </c>
      <c r="E770" s="32"/>
      <c r="F770" s="32"/>
      <c r="G770" s="37"/>
      <c r="H770" s="82"/>
    </row>
    <row r="771" spans="1:8" s="27" customFormat="1" ht="30" hidden="1" customHeight="1" x14ac:dyDescent="0.25">
      <c r="A771" s="44">
        <v>1</v>
      </c>
      <c r="B771" s="29" t="s">
        <v>161</v>
      </c>
      <c r="C771" s="11"/>
      <c r="D771" s="2">
        <f>SUM(D772,D773,D775)</f>
        <v>63000</v>
      </c>
      <c r="E771" s="32"/>
      <c r="F771" s="32"/>
      <c r="G771" s="37"/>
      <c r="H771" s="82"/>
    </row>
    <row r="772" spans="1:8" s="27" customFormat="1" ht="30" hidden="1" x14ac:dyDescent="0.25">
      <c r="A772" s="44">
        <v>1</v>
      </c>
      <c r="B772" s="33" t="s">
        <v>162</v>
      </c>
      <c r="C772" s="11"/>
      <c r="D772" s="2"/>
      <c r="E772" s="32"/>
      <c r="F772" s="32"/>
      <c r="G772" s="37"/>
      <c r="H772" s="82"/>
    </row>
    <row r="773" spans="1:8" s="27" customFormat="1" ht="45" hidden="1" x14ac:dyDescent="0.25">
      <c r="A773" s="44">
        <v>1</v>
      </c>
      <c r="B773" s="33" t="s">
        <v>163</v>
      </c>
      <c r="C773" s="11"/>
      <c r="D773" s="23">
        <v>55000</v>
      </c>
      <c r="E773" s="32"/>
      <c r="F773" s="32"/>
      <c r="G773" s="37"/>
      <c r="H773" s="82"/>
    </row>
    <row r="774" spans="1:8" s="27" customFormat="1" hidden="1" x14ac:dyDescent="0.25">
      <c r="A774" s="44">
        <v>1</v>
      </c>
      <c r="B774" s="33" t="s">
        <v>159</v>
      </c>
      <c r="C774" s="11"/>
      <c r="D774" s="23">
        <v>15500</v>
      </c>
      <c r="E774" s="32"/>
      <c r="F774" s="32"/>
      <c r="G774" s="37"/>
      <c r="H774" s="82"/>
    </row>
    <row r="775" spans="1:8" s="27" customFormat="1" ht="45" hidden="1" x14ac:dyDescent="0.25">
      <c r="A775" s="44">
        <v>1</v>
      </c>
      <c r="B775" s="33" t="s">
        <v>164</v>
      </c>
      <c r="C775" s="11"/>
      <c r="D775" s="23">
        <v>8000</v>
      </c>
      <c r="E775" s="32"/>
      <c r="F775" s="32"/>
      <c r="G775" s="37"/>
      <c r="H775" s="82"/>
    </row>
    <row r="776" spans="1:8" s="27" customFormat="1" hidden="1" x14ac:dyDescent="0.25">
      <c r="A776" s="44">
        <v>1</v>
      </c>
      <c r="B776" s="33" t="s">
        <v>159</v>
      </c>
      <c r="C776" s="11"/>
      <c r="D776" s="23">
        <v>5000</v>
      </c>
      <c r="E776" s="32"/>
      <c r="F776" s="32"/>
      <c r="G776" s="37"/>
      <c r="H776" s="82"/>
    </row>
    <row r="777" spans="1:8" s="27" customFormat="1" ht="31.5" hidden="1" customHeight="1" x14ac:dyDescent="0.25">
      <c r="A777" s="44">
        <v>1</v>
      </c>
      <c r="B777" s="29" t="s">
        <v>165</v>
      </c>
      <c r="C777" s="11"/>
      <c r="D777" s="2"/>
      <c r="E777" s="32"/>
      <c r="F777" s="32"/>
      <c r="G777" s="37"/>
      <c r="H777" s="82"/>
    </row>
    <row r="778" spans="1:8" s="27" customFormat="1" ht="15.75" hidden="1" customHeight="1" x14ac:dyDescent="0.25">
      <c r="A778" s="44">
        <v>1</v>
      </c>
      <c r="B778" s="29" t="s">
        <v>166</v>
      </c>
      <c r="C778" s="11"/>
      <c r="D778" s="2"/>
      <c r="E778" s="32"/>
      <c r="F778" s="32"/>
      <c r="G778" s="37"/>
      <c r="H778" s="82"/>
    </row>
    <row r="779" spans="1:8" s="27" customFormat="1" ht="15.75" hidden="1" customHeight="1" x14ac:dyDescent="0.25">
      <c r="A779" s="44">
        <v>1</v>
      </c>
      <c r="B779" s="12" t="s">
        <v>167</v>
      </c>
      <c r="C779" s="11"/>
      <c r="D779" s="2"/>
      <c r="E779" s="32"/>
      <c r="F779" s="32"/>
      <c r="G779" s="37"/>
      <c r="H779" s="82"/>
    </row>
    <row r="780" spans="1:8" s="27" customFormat="1" hidden="1" x14ac:dyDescent="0.25">
      <c r="A780" s="44">
        <v>1</v>
      </c>
      <c r="B780" s="13" t="s">
        <v>87</v>
      </c>
      <c r="C780" s="28"/>
      <c r="D780" s="26"/>
      <c r="E780" s="32"/>
      <c r="F780" s="32"/>
      <c r="G780" s="37"/>
      <c r="H780" s="82"/>
    </row>
    <row r="781" spans="1:8" s="27" customFormat="1" hidden="1" x14ac:dyDescent="0.25">
      <c r="A781" s="44">
        <v>1</v>
      </c>
      <c r="B781" s="25" t="s">
        <v>110</v>
      </c>
      <c r="C781" s="28"/>
      <c r="D781" s="48"/>
      <c r="E781" s="32"/>
      <c r="F781" s="32"/>
      <c r="G781" s="37"/>
      <c r="H781" s="82"/>
    </row>
    <row r="782" spans="1:8" s="44" customFormat="1" ht="30" hidden="1" x14ac:dyDescent="0.25">
      <c r="A782" s="44">
        <v>1</v>
      </c>
      <c r="B782" s="13" t="s">
        <v>88</v>
      </c>
      <c r="C782" s="11"/>
      <c r="D782" s="2">
        <v>13860</v>
      </c>
      <c r="E782" s="2"/>
      <c r="F782" s="2"/>
      <c r="G782" s="2"/>
      <c r="H782" s="67"/>
    </row>
    <row r="783" spans="1:8" s="27" customFormat="1" ht="15.75" hidden="1" customHeight="1" x14ac:dyDescent="0.25">
      <c r="A783" s="44">
        <v>1</v>
      </c>
      <c r="B783" s="13" t="s">
        <v>168</v>
      </c>
      <c r="C783" s="11"/>
      <c r="D783" s="2"/>
      <c r="E783" s="32"/>
      <c r="F783" s="32"/>
      <c r="G783" s="37"/>
      <c r="H783" s="82"/>
    </row>
    <row r="784" spans="1:8" s="27" customFormat="1" hidden="1" x14ac:dyDescent="0.25">
      <c r="A784" s="44">
        <v>1</v>
      </c>
      <c r="B784" s="34"/>
      <c r="C784" s="11"/>
      <c r="D784" s="2"/>
      <c r="E784" s="32"/>
      <c r="F784" s="32"/>
      <c r="G784" s="37"/>
      <c r="H784" s="82"/>
    </row>
    <row r="785" spans="1:8" s="27" customFormat="1" hidden="1" x14ac:dyDescent="0.25">
      <c r="A785" s="44">
        <v>1</v>
      </c>
      <c r="B785" s="35" t="s">
        <v>112</v>
      </c>
      <c r="C785" s="11"/>
      <c r="D785" s="8">
        <f>D762+ROUND(D780*3.2,0)+D782</f>
        <v>78319</v>
      </c>
      <c r="E785" s="32"/>
      <c r="F785" s="32"/>
      <c r="G785" s="37"/>
      <c r="H785" s="82"/>
    </row>
    <row r="786" spans="1:8" s="27" customFormat="1" hidden="1" x14ac:dyDescent="0.25">
      <c r="A786" s="44">
        <v>1</v>
      </c>
      <c r="B786" s="36" t="s">
        <v>111</v>
      </c>
      <c r="C786" s="11"/>
      <c r="D786" s="8">
        <f>SUM(D760,D785)</f>
        <v>211319</v>
      </c>
      <c r="E786" s="32"/>
      <c r="F786" s="32"/>
      <c r="G786" s="37"/>
      <c r="H786" s="82"/>
    </row>
    <row r="787" spans="1:8" s="27" customFormat="1" hidden="1" x14ac:dyDescent="0.25">
      <c r="A787" s="44">
        <v>1</v>
      </c>
      <c r="B787" s="179" t="s">
        <v>89</v>
      </c>
      <c r="C787" s="11"/>
      <c r="D787" s="57">
        <f>D788</f>
        <v>3000</v>
      </c>
      <c r="E787" s="202"/>
      <c r="F787" s="202"/>
      <c r="G787" s="8"/>
      <c r="H787" s="82"/>
    </row>
    <row r="788" spans="1:8" s="27" customFormat="1" hidden="1" x14ac:dyDescent="0.25">
      <c r="A788" s="44">
        <v>1</v>
      </c>
      <c r="B788" s="241" t="s">
        <v>52</v>
      </c>
      <c r="C788" s="11"/>
      <c r="D788" s="2">
        <v>3000</v>
      </c>
      <c r="E788" s="202"/>
      <c r="F788" s="202"/>
      <c r="G788" s="8"/>
      <c r="H788" s="82"/>
    </row>
    <row r="789" spans="1:8" s="44" customFormat="1" hidden="1" x14ac:dyDescent="0.25">
      <c r="A789" s="44">
        <v>1</v>
      </c>
      <c r="B789" s="19" t="s">
        <v>7</v>
      </c>
      <c r="C789" s="100"/>
      <c r="D789" s="100"/>
      <c r="E789" s="2"/>
      <c r="F789" s="2"/>
      <c r="G789" s="2"/>
      <c r="H789" s="67"/>
    </row>
    <row r="790" spans="1:8" s="44" customFormat="1" hidden="1" x14ac:dyDescent="0.25">
      <c r="A790" s="44">
        <v>1</v>
      </c>
      <c r="B790" s="24" t="s">
        <v>65</v>
      </c>
      <c r="C790" s="100"/>
      <c r="D790" s="100"/>
      <c r="E790" s="2"/>
      <c r="F790" s="2"/>
      <c r="G790" s="2"/>
      <c r="H790" s="67"/>
    </row>
    <row r="791" spans="1:8" s="44" customFormat="1" hidden="1" x14ac:dyDescent="0.25">
      <c r="A791" s="44">
        <v>1</v>
      </c>
      <c r="B791" s="17" t="s">
        <v>26</v>
      </c>
      <c r="C791" s="1">
        <v>240</v>
      </c>
      <c r="D791" s="2">
        <v>850</v>
      </c>
      <c r="E791" s="40">
        <v>8</v>
      </c>
      <c r="F791" s="2">
        <f t="shared" ref="F791:F792" si="50">ROUND(G791/C791,0)</f>
        <v>28</v>
      </c>
      <c r="G791" s="2">
        <f>ROUND(D791*E791,0)</f>
        <v>6800</v>
      </c>
      <c r="H791" s="67"/>
    </row>
    <row r="792" spans="1:8" s="44" customFormat="1" hidden="1" x14ac:dyDescent="0.25">
      <c r="A792" s="44">
        <v>1</v>
      </c>
      <c r="B792" s="17" t="s">
        <v>11</v>
      </c>
      <c r="C792" s="1">
        <v>240</v>
      </c>
      <c r="D792" s="2">
        <v>40</v>
      </c>
      <c r="E792" s="40">
        <v>3</v>
      </c>
      <c r="F792" s="2">
        <f t="shared" si="50"/>
        <v>1</v>
      </c>
      <c r="G792" s="2">
        <f>ROUND(D792*E792,0)</f>
        <v>120</v>
      </c>
      <c r="H792" s="67"/>
    </row>
    <row r="793" spans="1:8" s="44" customFormat="1" hidden="1" x14ac:dyDescent="0.25">
      <c r="A793" s="44">
        <v>1</v>
      </c>
      <c r="B793" s="17" t="s">
        <v>8</v>
      </c>
      <c r="C793" s="1">
        <v>240</v>
      </c>
      <c r="D793" s="2">
        <v>100</v>
      </c>
      <c r="E793" s="40">
        <v>8</v>
      </c>
      <c r="F793" s="2">
        <f t="shared" ref="F793" si="51">ROUND(G793/C793,0)</f>
        <v>3</v>
      </c>
      <c r="G793" s="2">
        <f>ROUND(D793*E793,0)</f>
        <v>800</v>
      </c>
      <c r="H793" s="67"/>
    </row>
    <row r="794" spans="1:8" s="44" customFormat="1" ht="18.75" hidden="1" customHeight="1" x14ac:dyDescent="0.25">
      <c r="A794" s="44">
        <v>1</v>
      </c>
      <c r="B794" s="59" t="s">
        <v>107</v>
      </c>
      <c r="C794" s="1"/>
      <c r="D794" s="20">
        <f>D791+D792+D793</f>
        <v>990</v>
      </c>
      <c r="E794" s="208">
        <f>G794/D794</f>
        <v>7.7979797979797976</v>
      </c>
      <c r="F794" s="20">
        <f t="shared" ref="F794:G794" si="52">F791+F792+F793</f>
        <v>32</v>
      </c>
      <c r="G794" s="20">
        <f t="shared" si="52"/>
        <v>7720</v>
      </c>
      <c r="H794" s="67"/>
    </row>
    <row r="795" spans="1:8" s="44" customFormat="1" ht="18.75" hidden="1" customHeight="1" x14ac:dyDescent="0.25">
      <c r="A795" s="44">
        <v>1</v>
      </c>
      <c r="B795" s="69" t="s">
        <v>85</v>
      </c>
      <c r="C795" s="1"/>
      <c r="D795" s="8">
        <f t="shared" ref="D795" si="53">D794</f>
        <v>990</v>
      </c>
      <c r="E795" s="71">
        <f t="shared" ref="E795:G795" si="54">E794</f>
        <v>7.7979797979797976</v>
      </c>
      <c r="F795" s="8">
        <f t="shared" si="54"/>
        <v>32</v>
      </c>
      <c r="G795" s="8">
        <f t="shared" si="54"/>
        <v>7720</v>
      </c>
      <c r="H795" s="67"/>
    </row>
    <row r="796" spans="1:8" ht="15.75" hidden="1" thickBot="1" x14ac:dyDescent="0.3">
      <c r="A796" s="44">
        <v>1</v>
      </c>
      <c r="B796" s="72" t="s">
        <v>10</v>
      </c>
      <c r="C796" s="72"/>
      <c r="D796" s="242"/>
      <c r="E796" s="242"/>
      <c r="F796" s="242"/>
      <c r="G796" s="242"/>
    </row>
    <row r="797" spans="1:8" hidden="1" x14ac:dyDescent="0.25">
      <c r="A797" s="44">
        <v>1</v>
      </c>
      <c r="B797" s="218"/>
      <c r="C797" s="1"/>
      <c r="D797" s="76"/>
      <c r="E797" s="76"/>
      <c r="F797" s="76"/>
      <c r="G797" s="76"/>
    </row>
    <row r="798" spans="1:8" ht="30" hidden="1" customHeight="1" x14ac:dyDescent="0.25">
      <c r="A798" s="44">
        <v>1</v>
      </c>
      <c r="B798" s="41" t="s">
        <v>116</v>
      </c>
      <c r="C798" s="1"/>
      <c r="D798" s="2"/>
      <c r="E798" s="2"/>
      <c r="F798" s="2"/>
      <c r="G798" s="2"/>
    </row>
    <row r="799" spans="1:8" s="27" customFormat="1" ht="18.75" hidden="1" customHeight="1" x14ac:dyDescent="0.25">
      <c r="A799" s="44">
        <v>1</v>
      </c>
      <c r="B799" s="10" t="s">
        <v>149</v>
      </c>
      <c r="C799" s="10"/>
      <c r="D799" s="46"/>
      <c r="E799" s="26"/>
      <c r="F799" s="26"/>
      <c r="G799" s="26"/>
      <c r="H799" s="82"/>
    </row>
    <row r="800" spans="1:8" s="27" customFormat="1" hidden="1" x14ac:dyDescent="0.25">
      <c r="A800" s="44">
        <v>1</v>
      </c>
      <c r="B800" s="12" t="s">
        <v>233</v>
      </c>
      <c r="C800" s="28"/>
      <c r="D800" s="26">
        <f>SUM(D801,D802,D803,D804)</f>
        <v>13955</v>
      </c>
      <c r="E800" s="26"/>
      <c r="F800" s="26"/>
      <c r="G800" s="26"/>
      <c r="H800" s="82"/>
    </row>
    <row r="801" spans="1:8" s="27" customFormat="1" hidden="1" x14ac:dyDescent="0.25">
      <c r="A801" s="44">
        <v>1</v>
      </c>
      <c r="B801" s="29" t="s">
        <v>150</v>
      </c>
      <c r="C801" s="28"/>
      <c r="D801" s="26">
        <v>5955</v>
      </c>
      <c r="E801" s="26"/>
      <c r="F801" s="26"/>
      <c r="G801" s="26"/>
      <c r="H801" s="82"/>
    </row>
    <row r="802" spans="1:8" s="27" customFormat="1" ht="17.25" hidden="1" customHeight="1" x14ac:dyDescent="0.25">
      <c r="A802" s="44">
        <v>1</v>
      </c>
      <c r="B802" s="29" t="s">
        <v>151</v>
      </c>
      <c r="C802" s="28"/>
      <c r="D802" s="2"/>
      <c r="E802" s="26"/>
      <c r="F802" s="26"/>
      <c r="G802" s="26"/>
      <c r="H802" s="82"/>
    </row>
    <row r="803" spans="1:8" s="27" customFormat="1" ht="30" hidden="1" x14ac:dyDescent="0.25">
      <c r="A803" s="44">
        <v>1</v>
      </c>
      <c r="B803" s="29" t="s">
        <v>152</v>
      </c>
      <c r="C803" s="28"/>
      <c r="D803" s="2"/>
      <c r="E803" s="26"/>
      <c r="F803" s="26"/>
      <c r="G803" s="26"/>
      <c r="H803" s="82"/>
    </row>
    <row r="804" spans="1:8" s="27" customFormat="1" hidden="1" x14ac:dyDescent="0.25">
      <c r="A804" s="44">
        <v>1</v>
      </c>
      <c r="B804" s="12" t="s">
        <v>153</v>
      </c>
      <c r="C804" s="28"/>
      <c r="D804" s="2">
        <v>8000</v>
      </c>
      <c r="E804" s="26"/>
      <c r="F804" s="26"/>
      <c r="G804" s="26"/>
      <c r="H804" s="82"/>
    </row>
    <row r="805" spans="1:8" hidden="1" x14ac:dyDescent="0.25">
      <c r="A805" s="44">
        <v>1</v>
      </c>
      <c r="B805" s="13" t="s">
        <v>87</v>
      </c>
      <c r="C805" s="11"/>
      <c r="D805" s="2">
        <v>34000</v>
      </c>
      <c r="E805" s="2"/>
      <c r="F805" s="2"/>
      <c r="G805" s="2"/>
    </row>
    <row r="806" spans="1:8" s="27" customFormat="1" hidden="1" x14ac:dyDescent="0.25">
      <c r="A806" s="44">
        <v>1</v>
      </c>
      <c r="B806" s="25" t="s">
        <v>110</v>
      </c>
      <c r="C806" s="83"/>
      <c r="D806" s="2"/>
      <c r="E806" s="26"/>
      <c r="F806" s="26"/>
      <c r="G806" s="26"/>
      <c r="H806" s="82"/>
    </row>
    <row r="807" spans="1:8" s="27" customFormat="1" ht="15.75" hidden="1" customHeight="1" x14ac:dyDescent="0.25">
      <c r="A807" s="44">
        <v>1</v>
      </c>
      <c r="B807" s="30" t="s">
        <v>154</v>
      </c>
      <c r="C807" s="31"/>
      <c r="D807" s="28">
        <f>D800+ROUND(D805*3.2,0)</f>
        <v>122755</v>
      </c>
      <c r="E807" s="32"/>
      <c r="F807" s="32"/>
      <c r="G807" s="37"/>
      <c r="H807" s="82"/>
    </row>
    <row r="808" spans="1:8" s="27" customFormat="1" ht="15.75" hidden="1" customHeight="1" x14ac:dyDescent="0.25">
      <c r="A808" s="44">
        <v>1</v>
      </c>
      <c r="B808" s="10" t="s">
        <v>113</v>
      </c>
      <c r="C808" s="11"/>
      <c r="D808" s="2"/>
      <c r="E808" s="32"/>
      <c r="F808" s="32"/>
      <c r="G808" s="37"/>
      <c r="H808" s="82"/>
    </row>
    <row r="809" spans="1:8" s="27" customFormat="1" hidden="1" x14ac:dyDescent="0.25">
      <c r="A809" s="44">
        <v>1</v>
      </c>
      <c r="B809" s="12" t="s">
        <v>233</v>
      </c>
      <c r="C809" s="11"/>
      <c r="D809" s="2">
        <f>SUM(D810,D811,D818,D824,D825,D826)</f>
        <v>59995</v>
      </c>
      <c r="E809" s="32"/>
      <c r="F809" s="32"/>
      <c r="G809" s="37"/>
      <c r="H809" s="82"/>
    </row>
    <row r="810" spans="1:8" s="27" customFormat="1" ht="15.75" hidden="1" customHeight="1" x14ac:dyDescent="0.25">
      <c r="A810" s="44">
        <v>1</v>
      </c>
      <c r="B810" s="12" t="s">
        <v>150</v>
      </c>
      <c r="C810" s="11"/>
      <c r="D810" s="2"/>
      <c r="E810" s="32"/>
      <c r="F810" s="32"/>
      <c r="G810" s="37"/>
      <c r="H810" s="82"/>
    </row>
    <row r="811" spans="1:8" s="27" customFormat="1" ht="15.75" hidden="1" customHeight="1" x14ac:dyDescent="0.25">
      <c r="A811" s="44">
        <v>1</v>
      </c>
      <c r="B811" s="29" t="s">
        <v>155</v>
      </c>
      <c r="C811" s="11"/>
      <c r="D811" s="2">
        <f>D812+D813+D814+D816</f>
        <v>1605</v>
      </c>
      <c r="E811" s="32"/>
      <c r="F811" s="32"/>
      <c r="G811" s="37"/>
      <c r="H811" s="82"/>
    </row>
    <row r="812" spans="1:8" s="27" customFormat="1" ht="19.5" hidden="1" customHeight="1" x14ac:dyDescent="0.25">
      <c r="A812" s="44">
        <v>1</v>
      </c>
      <c r="B812" s="33" t="s">
        <v>156</v>
      </c>
      <c r="C812" s="11"/>
      <c r="D812" s="26"/>
      <c r="E812" s="32"/>
      <c r="F812" s="32"/>
      <c r="G812" s="37"/>
      <c r="H812" s="82"/>
    </row>
    <row r="813" spans="1:8" s="27" customFormat="1" ht="15.75" hidden="1" customHeight="1" x14ac:dyDescent="0.25">
      <c r="A813" s="44">
        <v>1</v>
      </c>
      <c r="B813" s="33" t="s">
        <v>157</v>
      </c>
      <c r="C813" s="11"/>
      <c r="D813" s="26"/>
      <c r="E813" s="32"/>
      <c r="F813" s="32"/>
      <c r="G813" s="37"/>
      <c r="H813" s="82"/>
    </row>
    <row r="814" spans="1:8" s="27" customFormat="1" ht="30.75" hidden="1" customHeight="1" x14ac:dyDescent="0.25">
      <c r="A814" s="44">
        <v>1</v>
      </c>
      <c r="B814" s="33" t="s">
        <v>158</v>
      </c>
      <c r="C814" s="11"/>
      <c r="D814" s="26">
        <v>698</v>
      </c>
      <c r="E814" s="32"/>
      <c r="F814" s="32"/>
      <c r="G814" s="37"/>
      <c r="H814" s="82"/>
    </row>
    <row r="815" spans="1:8" s="27" customFormat="1" hidden="1" x14ac:dyDescent="0.25">
      <c r="A815" s="44">
        <v>1</v>
      </c>
      <c r="B815" s="33" t="s">
        <v>159</v>
      </c>
      <c r="C815" s="11"/>
      <c r="D815" s="26">
        <v>63</v>
      </c>
      <c r="E815" s="32"/>
      <c r="F815" s="32"/>
      <c r="G815" s="37"/>
      <c r="H815" s="82"/>
    </row>
    <row r="816" spans="1:8" s="27" customFormat="1" ht="30" hidden="1" x14ac:dyDescent="0.25">
      <c r="A816" s="44">
        <v>1</v>
      </c>
      <c r="B816" s="33" t="s">
        <v>160</v>
      </c>
      <c r="C816" s="11"/>
      <c r="D816" s="26">
        <v>907</v>
      </c>
      <c r="E816" s="32"/>
      <c r="F816" s="32"/>
      <c r="G816" s="37"/>
      <c r="H816" s="82"/>
    </row>
    <row r="817" spans="1:8" s="27" customFormat="1" hidden="1" x14ac:dyDescent="0.25">
      <c r="A817" s="44">
        <v>1</v>
      </c>
      <c r="B817" s="33" t="s">
        <v>159</v>
      </c>
      <c r="C817" s="11"/>
      <c r="D817" s="48">
        <v>185</v>
      </c>
      <c r="E817" s="32"/>
      <c r="F817" s="32"/>
      <c r="G817" s="37"/>
      <c r="H817" s="82"/>
    </row>
    <row r="818" spans="1:8" s="27" customFormat="1" ht="30" hidden="1" customHeight="1" x14ac:dyDescent="0.25">
      <c r="A818" s="44">
        <v>1</v>
      </c>
      <c r="B818" s="29" t="s">
        <v>161</v>
      </c>
      <c r="C818" s="11"/>
      <c r="D818" s="2">
        <f>SUM(D819,D820,D822)</f>
        <v>58390</v>
      </c>
      <c r="E818" s="32"/>
      <c r="F818" s="32"/>
      <c r="G818" s="37"/>
      <c r="H818" s="82"/>
    </row>
    <row r="819" spans="1:8" s="27" customFormat="1" ht="30" hidden="1" x14ac:dyDescent="0.25">
      <c r="A819" s="44">
        <v>1</v>
      </c>
      <c r="B819" s="33" t="s">
        <v>162</v>
      </c>
      <c r="C819" s="11"/>
      <c r="D819" s="2"/>
      <c r="E819" s="32"/>
      <c r="F819" s="32"/>
      <c r="G819" s="37"/>
      <c r="H819" s="82"/>
    </row>
    <row r="820" spans="1:8" s="27" customFormat="1" ht="45" hidden="1" x14ac:dyDescent="0.25">
      <c r="A820" s="44">
        <v>1</v>
      </c>
      <c r="B820" s="33" t="s">
        <v>163</v>
      </c>
      <c r="C820" s="11"/>
      <c r="D820" s="23">
        <v>56230</v>
      </c>
      <c r="E820" s="32"/>
      <c r="F820" s="32"/>
      <c r="G820" s="37"/>
      <c r="H820" s="82"/>
    </row>
    <row r="821" spans="1:8" s="27" customFormat="1" hidden="1" x14ac:dyDescent="0.25">
      <c r="A821" s="44">
        <v>1</v>
      </c>
      <c r="B821" s="33" t="s">
        <v>159</v>
      </c>
      <c r="C821" s="11"/>
      <c r="D821" s="23">
        <v>15600</v>
      </c>
      <c r="E821" s="32"/>
      <c r="F821" s="32"/>
      <c r="G821" s="37"/>
      <c r="H821" s="82"/>
    </row>
    <row r="822" spans="1:8" s="27" customFormat="1" ht="45" hidden="1" x14ac:dyDescent="0.25">
      <c r="A822" s="44">
        <v>1</v>
      </c>
      <c r="B822" s="33" t="s">
        <v>164</v>
      </c>
      <c r="C822" s="11"/>
      <c r="D822" s="23">
        <v>2160</v>
      </c>
      <c r="E822" s="32"/>
      <c r="F822" s="32"/>
      <c r="G822" s="37"/>
      <c r="H822" s="82"/>
    </row>
    <row r="823" spans="1:8" s="27" customFormat="1" hidden="1" x14ac:dyDescent="0.25">
      <c r="A823" s="44">
        <v>1</v>
      </c>
      <c r="B823" s="33" t="s">
        <v>159</v>
      </c>
      <c r="C823" s="11"/>
      <c r="D823" s="23">
        <v>1530</v>
      </c>
      <c r="E823" s="32"/>
      <c r="F823" s="32"/>
      <c r="G823" s="37"/>
      <c r="H823" s="82"/>
    </row>
    <row r="824" spans="1:8" s="27" customFormat="1" ht="31.5" hidden="1" customHeight="1" x14ac:dyDescent="0.25">
      <c r="A824" s="44">
        <v>1</v>
      </c>
      <c r="B824" s="29" t="s">
        <v>165</v>
      </c>
      <c r="C824" s="11"/>
      <c r="D824" s="2"/>
      <c r="E824" s="32"/>
      <c r="F824" s="32"/>
      <c r="G824" s="37"/>
      <c r="H824" s="82"/>
    </row>
    <row r="825" spans="1:8" s="27" customFormat="1" ht="15.75" hidden="1" customHeight="1" x14ac:dyDescent="0.25">
      <c r="A825" s="44">
        <v>1</v>
      </c>
      <c r="B825" s="29" t="s">
        <v>166</v>
      </c>
      <c r="C825" s="11"/>
      <c r="D825" s="2"/>
      <c r="E825" s="32"/>
      <c r="F825" s="32"/>
      <c r="G825" s="37"/>
      <c r="H825" s="82"/>
    </row>
    <row r="826" spans="1:8" s="27" customFormat="1" ht="15.75" hidden="1" customHeight="1" x14ac:dyDescent="0.25">
      <c r="A826" s="44">
        <v>1</v>
      </c>
      <c r="B826" s="12" t="s">
        <v>167</v>
      </c>
      <c r="C826" s="11"/>
      <c r="D826" s="2"/>
      <c r="E826" s="32"/>
      <c r="F826" s="32"/>
      <c r="G826" s="37"/>
      <c r="H826" s="82"/>
    </row>
    <row r="827" spans="1:8" s="27" customFormat="1" hidden="1" x14ac:dyDescent="0.25">
      <c r="A827" s="44">
        <v>1</v>
      </c>
      <c r="B827" s="13" t="s">
        <v>87</v>
      </c>
      <c r="C827" s="28"/>
      <c r="D827" s="26"/>
      <c r="E827" s="32"/>
      <c r="F827" s="32"/>
      <c r="G827" s="37"/>
      <c r="H827" s="82"/>
    </row>
    <row r="828" spans="1:8" s="27" customFormat="1" hidden="1" x14ac:dyDescent="0.25">
      <c r="A828" s="44">
        <v>1</v>
      </c>
      <c r="B828" s="25" t="s">
        <v>110</v>
      </c>
      <c r="C828" s="28"/>
      <c r="D828" s="48"/>
      <c r="E828" s="32"/>
      <c r="F828" s="32"/>
      <c r="G828" s="37"/>
      <c r="H828" s="82"/>
    </row>
    <row r="829" spans="1:8" ht="30" hidden="1" x14ac:dyDescent="0.25">
      <c r="A829" s="44">
        <v>1</v>
      </c>
      <c r="B829" s="13" t="s">
        <v>88</v>
      </c>
      <c r="C829" s="11"/>
      <c r="D829" s="2">
        <v>22870</v>
      </c>
      <c r="E829" s="2"/>
      <c r="F829" s="2"/>
      <c r="G829" s="2"/>
    </row>
    <row r="830" spans="1:8" s="27" customFormat="1" ht="15.75" hidden="1" customHeight="1" x14ac:dyDescent="0.25">
      <c r="A830" s="44">
        <v>1</v>
      </c>
      <c r="B830" s="13" t="s">
        <v>168</v>
      </c>
      <c r="C830" s="11"/>
      <c r="D830" s="2"/>
      <c r="E830" s="32"/>
      <c r="F830" s="32"/>
      <c r="G830" s="37"/>
      <c r="H830" s="82"/>
    </row>
    <row r="831" spans="1:8" s="27" customFormat="1" hidden="1" x14ac:dyDescent="0.25">
      <c r="A831" s="44">
        <v>1</v>
      </c>
      <c r="B831" s="34"/>
      <c r="C831" s="11"/>
      <c r="D831" s="2"/>
      <c r="E831" s="32"/>
      <c r="F831" s="32"/>
      <c r="G831" s="37"/>
      <c r="H831" s="82"/>
    </row>
    <row r="832" spans="1:8" s="27" customFormat="1" hidden="1" x14ac:dyDescent="0.25">
      <c r="A832" s="44">
        <v>1</v>
      </c>
      <c r="B832" s="35" t="s">
        <v>112</v>
      </c>
      <c r="C832" s="11"/>
      <c r="D832" s="8">
        <f>D809+ROUND(D827*3.2,0)+D829</f>
        <v>82865</v>
      </c>
      <c r="E832" s="32"/>
      <c r="F832" s="32"/>
      <c r="G832" s="37"/>
      <c r="H832" s="82"/>
    </row>
    <row r="833" spans="1:8" s="27" customFormat="1" hidden="1" x14ac:dyDescent="0.25">
      <c r="A833" s="44">
        <v>1</v>
      </c>
      <c r="B833" s="36" t="s">
        <v>111</v>
      </c>
      <c r="C833" s="11"/>
      <c r="D833" s="8">
        <f>SUM(D807,D832)</f>
        <v>205620</v>
      </c>
      <c r="E833" s="32"/>
      <c r="F833" s="32"/>
      <c r="G833" s="37"/>
      <c r="H833" s="82"/>
    </row>
    <row r="834" spans="1:8" hidden="1" x14ac:dyDescent="0.25">
      <c r="A834" s="44">
        <v>1</v>
      </c>
      <c r="B834" s="19" t="s">
        <v>7</v>
      </c>
      <c r="C834" s="100"/>
      <c r="D834" s="100"/>
      <c r="E834" s="2"/>
      <c r="F834" s="2"/>
      <c r="G834" s="2"/>
    </row>
    <row r="835" spans="1:8" hidden="1" x14ac:dyDescent="0.25">
      <c r="A835" s="44">
        <v>1</v>
      </c>
      <c r="B835" s="24" t="s">
        <v>65</v>
      </c>
      <c r="C835" s="100"/>
      <c r="D835" s="100"/>
      <c r="E835" s="2"/>
      <c r="F835" s="2"/>
      <c r="G835" s="2"/>
    </row>
    <row r="836" spans="1:8" s="44" customFormat="1" hidden="1" x14ac:dyDescent="0.25">
      <c r="A836" s="44">
        <v>1</v>
      </c>
      <c r="B836" s="17" t="s">
        <v>26</v>
      </c>
      <c r="C836" s="1">
        <v>240</v>
      </c>
      <c r="D836" s="2">
        <v>1800</v>
      </c>
      <c r="E836" s="40">
        <v>8</v>
      </c>
      <c r="F836" s="2">
        <f>ROUND(G836/C836,0)</f>
        <v>60</v>
      </c>
      <c r="G836" s="2">
        <f>ROUND(D836*E836,0)</f>
        <v>14400</v>
      </c>
      <c r="H836" s="67"/>
    </row>
    <row r="837" spans="1:8" s="44" customFormat="1" ht="18" hidden="1" customHeight="1" x14ac:dyDescent="0.25">
      <c r="A837" s="44">
        <v>1</v>
      </c>
      <c r="B837" s="59" t="s">
        <v>107</v>
      </c>
      <c r="C837" s="1"/>
      <c r="D837" s="20">
        <f>D836</f>
        <v>1800</v>
      </c>
      <c r="E837" s="208">
        <f>E836</f>
        <v>8</v>
      </c>
      <c r="F837" s="20">
        <f t="shared" ref="F837:G837" si="55">F836</f>
        <v>60</v>
      </c>
      <c r="G837" s="20">
        <f t="shared" si="55"/>
        <v>14400</v>
      </c>
      <c r="H837" s="67"/>
    </row>
    <row r="838" spans="1:8" s="44" customFormat="1" ht="18" hidden="1" customHeight="1" x14ac:dyDescent="0.25">
      <c r="A838" s="44">
        <v>1</v>
      </c>
      <c r="B838" s="69" t="s">
        <v>85</v>
      </c>
      <c r="C838" s="1"/>
      <c r="D838" s="70">
        <f t="shared" ref="D838" si="56">D837</f>
        <v>1800</v>
      </c>
      <c r="E838" s="71">
        <f t="shared" ref="E838:G838" si="57">E837</f>
        <v>8</v>
      </c>
      <c r="F838" s="70">
        <f t="shared" si="57"/>
        <v>60</v>
      </c>
      <c r="G838" s="70">
        <f t="shared" si="57"/>
        <v>14400</v>
      </c>
      <c r="H838" s="67"/>
    </row>
    <row r="839" spans="1:8" ht="15.75" hidden="1" thickBot="1" x14ac:dyDescent="0.3">
      <c r="A839" s="44">
        <v>1</v>
      </c>
      <c r="B839" s="72" t="s">
        <v>10</v>
      </c>
      <c r="C839" s="72"/>
      <c r="D839" s="239"/>
      <c r="E839" s="239"/>
      <c r="F839" s="239"/>
      <c r="G839" s="239"/>
    </row>
    <row r="840" spans="1:8" hidden="1" x14ac:dyDescent="0.25">
      <c r="A840" s="44">
        <v>1</v>
      </c>
      <c r="B840" s="243"/>
      <c r="C840" s="155"/>
      <c r="D840" s="76"/>
      <c r="E840" s="76"/>
      <c r="F840" s="76"/>
      <c r="G840" s="76"/>
    </row>
    <row r="841" spans="1:8" hidden="1" x14ac:dyDescent="0.25">
      <c r="A841" s="44">
        <v>1</v>
      </c>
      <c r="B841" s="157" t="s">
        <v>117</v>
      </c>
      <c r="C841" s="1"/>
      <c r="D841" s="2"/>
      <c r="E841" s="2"/>
      <c r="F841" s="2"/>
      <c r="G841" s="2"/>
    </row>
    <row r="842" spans="1:8" s="27" customFormat="1" ht="18.75" hidden="1" customHeight="1" x14ac:dyDescent="0.25">
      <c r="A842" s="44">
        <v>1</v>
      </c>
      <c r="B842" s="10" t="s">
        <v>149</v>
      </c>
      <c r="C842" s="10"/>
      <c r="D842" s="46"/>
      <c r="E842" s="26"/>
      <c r="F842" s="26"/>
      <c r="G842" s="26"/>
      <c r="H842" s="82"/>
    </row>
    <row r="843" spans="1:8" s="27" customFormat="1" hidden="1" x14ac:dyDescent="0.25">
      <c r="A843" s="44">
        <v>1</v>
      </c>
      <c r="B843" s="12" t="s">
        <v>233</v>
      </c>
      <c r="C843" s="28"/>
      <c r="D843" s="26">
        <f>SUM(D844,D845,D846,D847)</f>
        <v>16250</v>
      </c>
      <c r="E843" s="26"/>
      <c r="F843" s="26"/>
      <c r="G843" s="26"/>
      <c r="H843" s="82"/>
    </row>
    <row r="844" spans="1:8" s="27" customFormat="1" hidden="1" x14ac:dyDescent="0.25">
      <c r="A844" s="44">
        <v>1</v>
      </c>
      <c r="B844" s="29" t="s">
        <v>150</v>
      </c>
      <c r="C844" s="28"/>
      <c r="D844" s="26"/>
      <c r="E844" s="26"/>
      <c r="F844" s="26"/>
      <c r="G844" s="26"/>
      <c r="H844" s="82"/>
    </row>
    <row r="845" spans="1:8" s="27" customFormat="1" ht="17.25" hidden="1" customHeight="1" x14ac:dyDescent="0.25">
      <c r="A845" s="44">
        <v>1</v>
      </c>
      <c r="B845" s="29" t="s">
        <v>151</v>
      </c>
      <c r="C845" s="28"/>
      <c r="D845" s="2">
        <v>3000</v>
      </c>
      <c r="E845" s="26"/>
      <c r="F845" s="26"/>
      <c r="G845" s="26"/>
      <c r="H845" s="82"/>
    </row>
    <row r="846" spans="1:8" s="27" customFormat="1" ht="30" hidden="1" x14ac:dyDescent="0.25">
      <c r="A846" s="44">
        <v>1</v>
      </c>
      <c r="B846" s="29" t="s">
        <v>152</v>
      </c>
      <c r="C846" s="28"/>
      <c r="D846" s="2">
        <v>650</v>
      </c>
      <c r="E846" s="26"/>
      <c r="F846" s="26"/>
      <c r="G846" s="26"/>
      <c r="H846" s="82"/>
    </row>
    <row r="847" spans="1:8" s="27" customFormat="1" hidden="1" x14ac:dyDescent="0.25">
      <c r="A847" s="44">
        <v>1</v>
      </c>
      <c r="B847" s="12" t="s">
        <v>153</v>
      </c>
      <c r="C847" s="28"/>
      <c r="D847" s="2">
        <v>12600</v>
      </c>
      <c r="E847" s="26"/>
      <c r="F847" s="26"/>
      <c r="G847" s="26"/>
      <c r="H847" s="82"/>
    </row>
    <row r="848" spans="1:8" hidden="1" x14ac:dyDescent="0.25">
      <c r="A848" s="44">
        <v>1</v>
      </c>
      <c r="B848" s="13" t="s">
        <v>87</v>
      </c>
      <c r="C848" s="11"/>
      <c r="D848" s="2">
        <v>35000</v>
      </c>
      <c r="E848" s="2"/>
      <c r="F848" s="2"/>
      <c r="G848" s="2"/>
    </row>
    <row r="849" spans="1:8" s="27" customFormat="1" hidden="1" x14ac:dyDescent="0.25">
      <c r="A849" s="44">
        <v>1</v>
      </c>
      <c r="B849" s="25" t="s">
        <v>110</v>
      </c>
      <c r="C849" s="83"/>
      <c r="D849" s="2"/>
      <c r="E849" s="26"/>
      <c r="F849" s="26"/>
      <c r="G849" s="26"/>
      <c r="H849" s="82"/>
    </row>
    <row r="850" spans="1:8" s="27" customFormat="1" ht="15.75" hidden="1" customHeight="1" x14ac:dyDescent="0.25">
      <c r="A850" s="44">
        <v>1</v>
      </c>
      <c r="B850" s="30" t="s">
        <v>154</v>
      </c>
      <c r="C850" s="31"/>
      <c r="D850" s="28">
        <f>D843+ROUND(D848*3.2,0)</f>
        <v>128250</v>
      </c>
      <c r="E850" s="32"/>
      <c r="F850" s="32"/>
      <c r="G850" s="37"/>
      <c r="H850" s="82"/>
    </row>
    <row r="851" spans="1:8" s="27" customFormat="1" ht="15.75" hidden="1" customHeight="1" x14ac:dyDescent="0.25">
      <c r="A851" s="44">
        <v>1</v>
      </c>
      <c r="B851" s="10" t="s">
        <v>113</v>
      </c>
      <c r="C851" s="11"/>
      <c r="D851" s="2"/>
      <c r="E851" s="32"/>
      <c r="F851" s="32"/>
      <c r="G851" s="37"/>
      <c r="H851" s="82"/>
    </row>
    <row r="852" spans="1:8" s="27" customFormat="1" hidden="1" x14ac:dyDescent="0.25">
      <c r="A852" s="44">
        <v>1</v>
      </c>
      <c r="B852" s="12" t="s">
        <v>233</v>
      </c>
      <c r="C852" s="11"/>
      <c r="D852" s="2">
        <f>SUM(D853,D854,D861,D867,D868,D869)</f>
        <v>55668</v>
      </c>
      <c r="E852" s="32"/>
      <c r="F852" s="32"/>
      <c r="G852" s="37"/>
      <c r="H852" s="82"/>
    </row>
    <row r="853" spans="1:8" s="27" customFormat="1" ht="15.75" hidden="1" customHeight="1" x14ac:dyDescent="0.25">
      <c r="A853" s="44">
        <v>1</v>
      </c>
      <c r="B853" s="12" t="s">
        <v>150</v>
      </c>
      <c r="C853" s="11"/>
      <c r="D853" s="2"/>
      <c r="E853" s="32"/>
      <c r="F853" s="32"/>
      <c r="G853" s="37"/>
      <c r="H853" s="82"/>
    </row>
    <row r="854" spans="1:8" s="27" customFormat="1" ht="15.75" hidden="1" customHeight="1" x14ac:dyDescent="0.25">
      <c r="A854" s="44">
        <v>1</v>
      </c>
      <c r="B854" s="29" t="s">
        <v>155</v>
      </c>
      <c r="C854" s="11"/>
      <c r="D854" s="2">
        <f>D855+D856+D857+D859</f>
        <v>882</v>
      </c>
      <c r="E854" s="32"/>
      <c r="F854" s="32"/>
      <c r="G854" s="37"/>
      <c r="H854" s="82"/>
    </row>
    <row r="855" spans="1:8" s="27" customFormat="1" ht="19.5" hidden="1" customHeight="1" x14ac:dyDescent="0.25">
      <c r="A855" s="44">
        <v>1</v>
      </c>
      <c r="B855" s="33" t="s">
        <v>156</v>
      </c>
      <c r="C855" s="11"/>
      <c r="D855" s="26"/>
      <c r="E855" s="32"/>
      <c r="F855" s="32"/>
      <c r="G855" s="37"/>
      <c r="H855" s="82"/>
    </row>
    <row r="856" spans="1:8" s="27" customFormat="1" ht="15.75" hidden="1" customHeight="1" x14ac:dyDescent="0.25">
      <c r="A856" s="44">
        <v>1</v>
      </c>
      <c r="B856" s="33" t="s">
        <v>157</v>
      </c>
      <c r="C856" s="11"/>
      <c r="D856" s="26"/>
      <c r="E856" s="32"/>
      <c r="F856" s="32"/>
      <c r="G856" s="37"/>
      <c r="H856" s="82"/>
    </row>
    <row r="857" spans="1:8" s="27" customFormat="1" ht="30.75" hidden="1" customHeight="1" x14ac:dyDescent="0.25">
      <c r="A857" s="44">
        <v>1</v>
      </c>
      <c r="B857" s="33" t="s">
        <v>158</v>
      </c>
      <c r="C857" s="11"/>
      <c r="D857" s="26">
        <v>271</v>
      </c>
      <c r="E857" s="32"/>
      <c r="F857" s="32"/>
      <c r="G857" s="37"/>
      <c r="H857" s="82"/>
    </row>
    <row r="858" spans="1:8" s="27" customFormat="1" hidden="1" x14ac:dyDescent="0.25">
      <c r="A858" s="44">
        <v>1</v>
      </c>
      <c r="B858" s="33" t="s">
        <v>159</v>
      </c>
      <c r="C858" s="11"/>
      <c r="D858" s="26">
        <v>29</v>
      </c>
      <c r="E858" s="32"/>
      <c r="F858" s="32"/>
      <c r="G858" s="37"/>
      <c r="H858" s="82"/>
    </row>
    <row r="859" spans="1:8" s="27" customFormat="1" ht="30" hidden="1" x14ac:dyDescent="0.25">
      <c r="A859" s="44">
        <v>1</v>
      </c>
      <c r="B859" s="33" t="s">
        <v>160</v>
      </c>
      <c r="C859" s="11"/>
      <c r="D859" s="26">
        <v>611</v>
      </c>
      <c r="E859" s="32"/>
      <c r="F859" s="32"/>
      <c r="G859" s="37"/>
      <c r="H859" s="82"/>
    </row>
    <row r="860" spans="1:8" s="27" customFormat="1" hidden="1" x14ac:dyDescent="0.25">
      <c r="A860" s="44">
        <v>1</v>
      </c>
      <c r="B860" s="33" t="s">
        <v>159</v>
      </c>
      <c r="C860" s="11"/>
      <c r="D860" s="48">
        <v>84</v>
      </c>
      <c r="E860" s="32"/>
      <c r="F860" s="32"/>
      <c r="G860" s="37"/>
      <c r="H860" s="82"/>
    </row>
    <row r="861" spans="1:8" s="27" customFormat="1" ht="30" hidden="1" customHeight="1" x14ac:dyDescent="0.25">
      <c r="A861" s="44">
        <v>1</v>
      </c>
      <c r="B861" s="29" t="s">
        <v>161</v>
      </c>
      <c r="C861" s="11"/>
      <c r="D861" s="2">
        <f>SUM(D862,D863,D865)</f>
        <v>54786</v>
      </c>
      <c r="E861" s="32"/>
      <c r="F861" s="32"/>
      <c r="G861" s="37"/>
      <c r="H861" s="82"/>
    </row>
    <row r="862" spans="1:8" s="27" customFormat="1" ht="30" hidden="1" x14ac:dyDescent="0.25">
      <c r="A862" s="44">
        <v>1</v>
      </c>
      <c r="B862" s="33" t="s">
        <v>162</v>
      </c>
      <c r="C862" s="11"/>
      <c r="D862" s="2"/>
      <c r="E862" s="32"/>
      <c r="F862" s="32"/>
      <c r="G862" s="37"/>
      <c r="H862" s="82"/>
    </row>
    <row r="863" spans="1:8" s="27" customFormat="1" ht="45" hidden="1" x14ac:dyDescent="0.25">
      <c r="A863" s="44">
        <v>1</v>
      </c>
      <c r="B863" s="33" t="s">
        <v>163</v>
      </c>
      <c r="C863" s="11"/>
      <c r="D863" s="23">
        <v>50898</v>
      </c>
      <c r="E863" s="32"/>
      <c r="F863" s="32"/>
      <c r="G863" s="37"/>
      <c r="H863" s="82"/>
    </row>
    <row r="864" spans="1:8" s="27" customFormat="1" hidden="1" x14ac:dyDescent="0.25">
      <c r="A864" s="44">
        <v>1</v>
      </c>
      <c r="B864" s="33" t="s">
        <v>159</v>
      </c>
      <c r="C864" s="11"/>
      <c r="D864" s="23">
        <v>15500</v>
      </c>
      <c r="E864" s="32"/>
      <c r="F864" s="32"/>
      <c r="G864" s="37"/>
      <c r="H864" s="82"/>
    </row>
    <row r="865" spans="1:8" s="27" customFormat="1" ht="45" hidden="1" x14ac:dyDescent="0.25">
      <c r="A865" s="44">
        <v>1</v>
      </c>
      <c r="B865" s="33" t="s">
        <v>164</v>
      </c>
      <c r="C865" s="11"/>
      <c r="D865" s="23">
        <v>3888</v>
      </c>
      <c r="E865" s="32"/>
      <c r="F865" s="32"/>
      <c r="G865" s="37"/>
      <c r="H865" s="82"/>
    </row>
    <row r="866" spans="1:8" s="27" customFormat="1" hidden="1" x14ac:dyDescent="0.25">
      <c r="A866" s="44">
        <v>1</v>
      </c>
      <c r="B866" s="33" t="s">
        <v>159</v>
      </c>
      <c r="C866" s="11"/>
      <c r="D866" s="23">
        <v>2400</v>
      </c>
      <c r="E866" s="32"/>
      <c r="F866" s="32"/>
      <c r="G866" s="37"/>
      <c r="H866" s="82"/>
    </row>
    <row r="867" spans="1:8" s="27" customFormat="1" ht="31.5" hidden="1" customHeight="1" x14ac:dyDescent="0.25">
      <c r="A867" s="44">
        <v>1</v>
      </c>
      <c r="B867" s="29" t="s">
        <v>165</v>
      </c>
      <c r="C867" s="11"/>
      <c r="D867" s="2"/>
      <c r="E867" s="32"/>
      <c r="F867" s="32"/>
      <c r="G867" s="37"/>
      <c r="H867" s="82"/>
    </row>
    <row r="868" spans="1:8" s="27" customFormat="1" ht="15.75" hidden="1" customHeight="1" x14ac:dyDescent="0.25">
      <c r="A868" s="44">
        <v>1</v>
      </c>
      <c r="B868" s="29" t="s">
        <v>166</v>
      </c>
      <c r="C868" s="11"/>
      <c r="D868" s="2"/>
      <c r="E868" s="32"/>
      <c r="F868" s="32"/>
      <c r="G868" s="37"/>
      <c r="H868" s="82"/>
    </row>
    <row r="869" spans="1:8" s="27" customFormat="1" ht="15.75" hidden="1" customHeight="1" x14ac:dyDescent="0.25">
      <c r="A869" s="44">
        <v>1</v>
      </c>
      <c r="B869" s="12" t="s">
        <v>167</v>
      </c>
      <c r="C869" s="11"/>
      <c r="D869" s="2"/>
      <c r="E869" s="32"/>
      <c r="F869" s="32"/>
      <c r="G869" s="37"/>
      <c r="H869" s="82"/>
    </row>
    <row r="870" spans="1:8" s="27" customFormat="1" hidden="1" x14ac:dyDescent="0.25">
      <c r="A870" s="44">
        <v>1</v>
      </c>
      <c r="B870" s="13" t="s">
        <v>87</v>
      </c>
      <c r="C870" s="28"/>
      <c r="D870" s="26"/>
      <c r="E870" s="32"/>
      <c r="F870" s="32"/>
      <c r="G870" s="37"/>
      <c r="H870" s="82"/>
    </row>
    <row r="871" spans="1:8" s="27" customFormat="1" hidden="1" x14ac:dyDescent="0.25">
      <c r="A871" s="44">
        <v>1</v>
      </c>
      <c r="B871" s="25" t="s">
        <v>110</v>
      </c>
      <c r="C871" s="28"/>
      <c r="D871" s="48"/>
      <c r="E871" s="32"/>
      <c r="F871" s="32"/>
      <c r="G871" s="37"/>
      <c r="H871" s="82"/>
    </row>
    <row r="872" spans="1:8" ht="30" hidden="1" x14ac:dyDescent="0.25">
      <c r="A872" s="44">
        <v>1</v>
      </c>
      <c r="B872" s="13" t="s">
        <v>88</v>
      </c>
      <c r="C872" s="11"/>
      <c r="D872" s="2">
        <v>13730</v>
      </c>
      <c r="E872" s="2"/>
      <c r="F872" s="2"/>
      <c r="G872" s="2"/>
    </row>
    <row r="873" spans="1:8" s="27" customFormat="1" ht="15.75" hidden="1" customHeight="1" x14ac:dyDescent="0.25">
      <c r="A873" s="44">
        <v>1</v>
      </c>
      <c r="B873" s="13" t="s">
        <v>168</v>
      </c>
      <c r="C873" s="11"/>
      <c r="D873" s="2"/>
      <c r="E873" s="32"/>
      <c r="F873" s="32"/>
      <c r="G873" s="37"/>
      <c r="H873" s="82"/>
    </row>
    <row r="874" spans="1:8" s="27" customFormat="1" hidden="1" x14ac:dyDescent="0.25">
      <c r="A874" s="44">
        <v>1</v>
      </c>
      <c r="B874" s="34"/>
      <c r="C874" s="11"/>
      <c r="D874" s="2"/>
      <c r="E874" s="32"/>
      <c r="F874" s="32"/>
      <c r="G874" s="37"/>
      <c r="H874" s="82"/>
    </row>
    <row r="875" spans="1:8" s="27" customFormat="1" hidden="1" x14ac:dyDescent="0.25">
      <c r="A875" s="44">
        <v>1</v>
      </c>
      <c r="B875" s="35" t="s">
        <v>112</v>
      </c>
      <c r="C875" s="11"/>
      <c r="D875" s="8">
        <f>D852+ROUND(D870*3.2,0)+D872</f>
        <v>69398</v>
      </c>
      <c r="E875" s="32"/>
      <c r="F875" s="32"/>
      <c r="G875" s="37"/>
      <c r="H875" s="82"/>
    </row>
    <row r="876" spans="1:8" s="27" customFormat="1" hidden="1" x14ac:dyDescent="0.25">
      <c r="A876" s="44">
        <v>1</v>
      </c>
      <c r="B876" s="36" t="s">
        <v>111</v>
      </c>
      <c r="C876" s="11"/>
      <c r="D876" s="8">
        <f>SUM(D850,D875)</f>
        <v>197648</v>
      </c>
      <c r="E876" s="32"/>
      <c r="F876" s="32"/>
      <c r="G876" s="37"/>
      <c r="H876" s="82"/>
    </row>
    <row r="877" spans="1:8" hidden="1" x14ac:dyDescent="0.25">
      <c r="A877" s="44">
        <v>1</v>
      </c>
      <c r="B877" s="19" t="s">
        <v>7</v>
      </c>
      <c r="C877" s="100"/>
      <c r="D877" s="100"/>
      <c r="E877" s="2"/>
      <c r="F877" s="2"/>
      <c r="G877" s="2"/>
    </row>
    <row r="878" spans="1:8" hidden="1" x14ac:dyDescent="0.25">
      <c r="A878" s="44">
        <v>1</v>
      </c>
      <c r="B878" s="24" t="s">
        <v>65</v>
      </c>
      <c r="C878" s="100"/>
      <c r="D878" s="100"/>
      <c r="E878" s="2"/>
      <c r="F878" s="2"/>
      <c r="G878" s="2"/>
    </row>
    <row r="879" spans="1:8" hidden="1" x14ac:dyDescent="0.25">
      <c r="A879" s="44"/>
      <c r="B879" s="244" t="s">
        <v>223</v>
      </c>
      <c r="C879" s="100">
        <v>240</v>
      </c>
      <c r="D879" s="100">
        <v>57</v>
      </c>
      <c r="E879" s="2">
        <v>1</v>
      </c>
      <c r="F879" s="2">
        <f>ROUND(G879/C879,0)</f>
        <v>0</v>
      </c>
      <c r="G879" s="2">
        <f>ROUND(D879*E879,0)</f>
        <v>57</v>
      </c>
    </row>
    <row r="880" spans="1:8" hidden="1" x14ac:dyDescent="0.25">
      <c r="A880" s="44">
        <v>1</v>
      </c>
      <c r="B880" s="17" t="s">
        <v>26</v>
      </c>
      <c r="C880" s="1">
        <v>240</v>
      </c>
      <c r="D880" s="2">
        <v>715</v>
      </c>
      <c r="E880" s="40">
        <v>8</v>
      </c>
      <c r="F880" s="2">
        <f>ROUND(G880/C880,0)</f>
        <v>24</v>
      </c>
      <c r="G880" s="2">
        <f>ROUND(D880*E880,0)</f>
        <v>5720</v>
      </c>
    </row>
    <row r="881" spans="1:8" ht="17.25" hidden="1" customHeight="1" x14ac:dyDescent="0.25">
      <c r="A881" s="44">
        <v>1</v>
      </c>
      <c r="B881" s="59" t="s">
        <v>107</v>
      </c>
      <c r="C881" s="1"/>
      <c r="D881" s="20">
        <f>SUM(D879:D880)</f>
        <v>772</v>
      </c>
      <c r="E881" s="208">
        <f t="shared" ref="E881:G882" si="58">E880</f>
        <v>8</v>
      </c>
      <c r="F881" s="20">
        <f t="shared" ref="F881:G881" si="59">SUM(F879:F880)</f>
        <v>24</v>
      </c>
      <c r="G881" s="20">
        <f t="shared" si="59"/>
        <v>5777</v>
      </c>
    </row>
    <row r="882" spans="1:8" ht="17.25" hidden="1" customHeight="1" x14ac:dyDescent="0.25">
      <c r="A882" s="44">
        <v>1</v>
      </c>
      <c r="B882" s="69" t="s">
        <v>85</v>
      </c>
      <c r="C882" s="1"/>
      <c r="D882" s="70">
        <f t="shared" ref="D882" si="60">D881</f>
        <v>772</v>
      </c>
      <c r="E882" s="71">
        <f t="shared" si="58"/>
        <v>8</v>
      </c>
      <c r="F882" s="70">
        <f t="shared" si="58"/>
        <v>24</v>
      </c>
      <c r="G882" s="70">
        <f t="shared" si="58"/>
        <v>5777</v>
      </c>
    </row>
    <row r="883" spans="1:8" s="44" customFormat="1" hidden="1" thickBot="1" x14ac:dyDescent="0.25">
      <c r="A883" s="44">
        <v>1</v>
      </c>
      <c r="B883" s="72" t="s">
        <v>10</v>
      </c>
      <c r="C883" s="72"/>
      <c r="D883" s="245"/>
      <c r="E883" s="245"/>
      <c r="F883" s="245"/>
      <c r="G883" s="245"/>
      <c r="H883" s="67"/>
    </row>
    <row r="884" spans="1:8" hidden="1" x14ac:dyDescent="0.25">
      <c r="A884" s="44">
        <v>1</v>
      </c>
      <c r="B884" s="218"/>
      <c r="C884" s="219"/>
      <c r="D884" s="76"/>
      <c r="E884" s="76"/>
      <c r="F884" s="76"/>
      <c r="G884" s="76"/>
    </row>
    <row r="885" spans="1:8" hidden="1" x14ac:dyDescent="0.25">
      <c r="A885" s="44">
        <v>1</v>
      </c>
      <c r="B885" s="157" t="s">
        <v>118</v>
      </c>
      <c r="C885" s="1"/>
      <c r="D885" s="2"/>
      <c r="E885" s="2"/>
      <c r="F885" s="2"/>
      <c r="G885" s="2"/>
    </row>
    <row r="886" spans="1:8" s="44" customFormat="1" hidden="1" x14ac:dyDescent="0.25">
      <c r="A886" s="44">
        <v>1</v>
      </c>
      <c r="B886" s="10" t="s">
        <v>138</v>
      </c>
      <c r="C886" s="11"/>
      <c r="D886" s="2"/>
      <c r="E886" s="2"/>
      <c r="F886" s="2"/>
      <c r="G886" s="2"/>
      <c r="H886" s="67"/>
    </row>
    <row r="887" spans="1:8" s="44" customFormat="1" hidden="1" x14ac:dyDescent="0.25">
      <c r="A887" s="44">
        <v>1</v>
      </c>
      <c r="B887" s="12" t="s">
        <v>233</v>
      </c>
      <c r="C887" s="11"/>
      <c r="D887" s="2">
        <f>D888/2.7</f>
        <v>8919.2592592592591</v>
      </c>
      <c r="E887" s="2"/>
      <c r="F887" s="2"/>
      <c r="G887" s="2"/>
      <c r="H887" s="67"/>
    </row>
    <row r="888" spans="1:8" s="44" customFormat="1" hidden="1" x14ac:dyDescent="0.25">
      <c r="A888" s="44">
        <v>1</v>
      </c>
      <c r="B888" s="12" t="s">
        <v>213</v>
      </c>
      <c r="C888" s="15"/>
      <c r="D888" s="2">
        <v>24082</v>
      </c>
      <c r="E888" s="15"/>
      <c r="F888" s="15"/>
      <c r="G888" s="15"/>
      <c r="H888" s="67"/>
    </row>
    <row r="889" spans="1:8" s="44" customFormat="1" hidden="1" x14ac:dyDescent="0.25">
      <c r="A889" s="44">
        <v>1</v>
      </c>
      <c r="B889" s="13" t="s">
        <v>87</v>
      </c>
      <c r="C889" s="11"/>
      <c r="D889" s="2">
        <f>(D890+D891)/8.5</f>
        <v>29058.823529411766</v>
      </c>
      <c r="E889" s="2"/>
      <c r="F889" s="2"/>
      <c r="G889" s="2"/>
      <c r="H889" s="67"/>
    </row>
    <row r="890" spans="1:8" s="44" customFormat="1" hidden="1" x14ac:dyDescent="0.25">
      <c r="A890" s="44">
        <v>1</v>
      </c>
      <c r="B890" s="237" t="s">
        <v>195</v>
      </c>
      <c r="C890" s="11"/>
      <c r="D890" s="2">
        <v>241000</v>
      </c>
      <c r="E890" s="2"/>
      <c r="F890" s="2"/>
      <c r="G890" s="2"/>
      <c r="H890" s="67"/>
    </row>
    <row r="891" spans="1:8" s="44" customFormat="1" hidden="1" x14ac:dyDescent="0.25">
      <c r="A891" s="44">
        <v>1</v>
      </c>
      <c r="B891" s="237" t="s">
        <v>196</v>
      </c>
      <c r="C891" s="11"/>
      <c r="D891" s="2">
        <v>6000</v>
      </c>
      <c r="E891" s="2"/>
      <c r="F891" s="2"/>
      <c r="G891" s="2"/>
      <c r="H891" s="67"/>
    </row>
    <row r="892" spans="1:8" s="44" customFormat="1" ht="30" hidden="1" x14ac:dyDescent="0.25">
      <c r="A892" s="44">
        <v>1</v>
      </c>
      <c r="B892" s="13" t="s">
        <v>88</v>
      </c>
      <c r="C892" s="11"/>
      <c r="D892" s="2"/>
      <c r="E892" s="2"/>
      <c r="F892" s="2"/>
      <c r="G892" s="2"/>
      <c r="H892" s="67"/>
    </row>
    <row r="893" spans="1:8" s="44" customFormat="1" hidden="1" x14ac:dyDescent="0.25">
      <c r="A893" s="44">
        <v>1</v>
      </c>
      <c r="B893" s="163" t="s">
        <v>111</v>
      </c>
      <c r="C893" s="11"/>
      <c r="D893" s="8">
        <f>D887+ROUND((D890+D891)/3.9,0)+D892</f>
        <v>72252.259259259255</v>
      </c>
      <c r="E893" s="2"/>
      <c r="F893" s="2"/>
      <c r="G893" s="2"/>
      <c r="H893" s="67"/>
    </row>
    <row r="894" spans="1:8" ht="15.75" hidden="1" thickBot="1" x14ac:dyDescent="0.3">
      <c r="A894" s="44">
        <v>1</v>
      </c>
      <c r="B894" s="246" t="s">
        <v>10</v>
      </c>
      <c r="C894" s="73"/>
      <c r="D894" s="73"/>
      <c r="E894" s="73"/>
      <c r="F894" s="73"/>
      <c r="G894" s="73"/>
    </row>
    <row r="895" spans="1:8" hidden="1" x14ac:dyDescent="0.25">
      <c r="A895" s="44">
        <v>1</v>
      </c>
      <c r="B895" s="218"/>
      <c r="C895" s="219"/>
      <c r="D895" s="76"/>
      <c r="E895" s="76"/>
      <c r="F895" s="76"/>
      <c r="G895" s="76"/>
    </row>
    <row r="896" spans="1:8" hidden="1" x14ac:dyDescent="0.25">
      <c r="A896" s="44">
        <v>1</v>
      </c>
      <c r="B896" s="157" t="s">
        <v>119</v>
      </c>
      <c r="C896" s="1"/>
      <c r="D896" s="2"/>
      <c r="E896" s="2"/>
      <c r="F896" s="2"/>
      <c r="G896" s="2"/>
    </row>
    <row r="897" spans="1:8" s="27" customFormat="1" ht="18.75" hidden="1" customHeight="1" x14ac:dyDescent="0.25">
      <c r="A897" s="44">
        <v>1</v>
      </c>
      <c r="B897" s="10" t="s">
        <v>149</v>
      </c>
      <c r="C897" s="10"/>
      <c r="D897" s="46"/>
      <c r="E897" s="26"/>
      <c r="F897" s="26"/>
      <c r="G897" s="26"/>
      <c r="H897" s="82"/>
    </row>
    <row r="898" spans="1:8" s="27" customFormat="1" hidden="1" x14ac:dyDescent="0.25">
      <c r="A898" s="44">
        <v>1</v>
      </c>
      <c r="B898" s="12" t="s">
        <v>233</v>
      </c>
      <c r="C898" s="28"/>
      <c r="D898" s="26">
        <f>SUM(D899,D900,D901,D902)</f>
        <v>14000</v>
      </c>
      <c r="E898" s="26"/>
      <c r="F898" s="26"/>
      <c r="G898" s="26"/>
      <c r="H898" s="82"/>
    </row>
    <row r="899" spans="1:8" s="27" customFormat="1" hidden="1" x14ac:dyDescent="0.25">
      <c r="A899" s="44">
        <v>1</v>
      </c>
      <c r="B899" s="29" t="s">
        <v>150</v>
      </c>
      <c r="C899" s="28"/>
      <c r="D899" s="26"/>
      <c r="E899" s="26"/>
      <c r="F899" s="26"/>
      <c r="G899" s="26"/>
      <c r="H899" s="82"/>
    </row>
    <row r="900" spans="1:8" s="27" customFormat="1" ht="17.25" hidden="1" customHeight="1" x14ac:dyDescent="0.25">
      <c r="A900" s="44">
        <v>1</v>
      </c>
      <c r="B900" s="29" t="s">
        <v>151</v>
      </c>
      <c r="C900" s="28"/>
      <c r="D900" s="2">
        <v>2000</v>
      </c>
      <c r="E900" s="26"/>
      <c r="F900" s="26"/>
      <c r="G900" s="26"/>
      <c r="H900" s="82"/>
    </row>
    <row r="901" spans="1:8" s="27" customFormat="1" ht="30" hidden="1" x14ac:dyDescent="0.25">
      <c r="A901" s="44">
        <v>1</v>
      </c>
      <c r="B901" s="29" t="s">
        <v>152</v>
      </c>
      <c r="C901" s="28"/>
      <c r="D901" s="2">
        <v>500</v>
      </c>
      <c r="E901" s="26"/>
      <c r="F901" s="26"/>
      <c r="G901" s="26"/>
      <c r="H901" s="82"/>
    </row>
    <row r="902" spans="1:8" s="27" customFormat="1" hidden="1" x14ac:dyDescent="0.25">
      <c r="A902" s="44">
        <v>1</v>
      </c>
      <c r="B902" s="12" t="s">
        <v>153</v>
      </c>
      <c r="C902" s="28"/>
      <c r="D902" s="2">
        <v>11500</v>
      </c>
      <c r="E902" s="26"/>
      <c r="F902" s="26"/>
      <c r="G902" s="26"/>
      <c r="H902" s="82"/>
    </row>
    <row r="903" spans="1:8" hidden="1" x14ac:dyDescent="0.25">
      <c r="A903" s="44">
        <v>1</v>
      </c>
      <c r="B903" s="13" t="s">
        <v>87</v>
      </c>
      <c r="C903" s="11"/>
      <c r="D903" s="2">
        <v>30000</v>
      </c>
      <c r="E903" s="2"/>
      <c r="F903" s="2"/>
      <c r="G903" s="2"/>
    </row>
    <row r="904" spans="1:8" s="27" customFormat="1" hidden="1" x14ac:dyDescent="0.25">
      <c r="A904" s="44">
        <v>1</v>
      </c>
      <c r="B904" s="25" t="s">
        <v>110</v>
      </c>
      <c r="C904" s="83"/>
      <c r="D904" s="2"/>
      <c r="E904" s="26"/>
      <c r="F904" s="26"/>
      <c r="G904" s="26"/>
      <c r="H904" s="82"/>
    </row>
    <row r="905" spans="1:8" s="27" customFormat="1" ht="15.75" hidden="1" customHeight="1" x14ac:dyDescent="0.25">
      <c r="A905" s="44">
        <v>1</v>
      </c>
      <c r="B905" s="30" t="s">
        <v>154</v>
      </c>
      <c r="C905" s="31"/>
      <c r="D905" s="28">
        <f>D898+ROUND(D903*3.2,0)</f>
        <v>110000</v>
      </c>
      <c r="E905" s="32"/>
      <c r="F905" s="32"/>
      <c r="G905" s="37"/>
      <c r="H905" s="82"/>
    </row>
    <row r="906" spans="1:8" s="27" customFormat="1" ht="15.75" hidden="1" customHeight="1" x14ac:dyDescent="0.25">
      <c r="A906" s="44">
        <v>1</v>
      </c>
      <c r="B906" s="10" t="s">
        <v>113</v>
      </c>
      <c r="C906" s="11"/>
      <c r="D906" s="2"/>
      <c r="E906" s="32"/>
      <c r="F906" s="32"/>
      <c r="G906" s="37"/>
      <c r="H906" s="82"/>
    </row>
    <row r="907" spans="1:8" s="27" customFormat="1" hidden="1" x14ac:dyDescent="0.25">
      <c r="A907" s="44">
        <v>1</v>
      </c>
      <c r="B907" s="12" t="s">
        <v>233</v>
      </c>
      <c r="C907" s="11"/>
      <c r="D907" s="2">
        <f>SUM(D908,D909,D916,D922,D923,D924)</f>
        <v>64620</v>
      </c>
      <c r="E907" s="32"/>
      <c r="F907" s="32"/>
      <c r="G907" s="37"/>
      <c r="H907" s="82"/>
    </row>
    <row r="908" spans="1:8" s="27" customFormat="1" ht="15.75" hidden="1" customHeight="1" x14ac:dyDescent="0.25">
      <c r="A908" s="44">
        <v>1</v>
      </c>
      <c r="B908" s="12" t="s">
        <v>150</v>
      </c>
      <c r="C908" s="11"/>
      <c r="D908" s="2"/>
      <c r="E908" s="32"/>
      <c r="F908" s="32"/>
      <c r="G908" s="37"/>
      <c r="H908" s="82"/>
    </row>
    <row r="909" spans="1:8" s="27" customFormat="1" ht="15.75" hidden="1" customHeight="1" x14ac:dyDescent="0.25">
      <c r="A909" s="44">
        <v>1</v>
      </c>
      <c r="B909" s="29" t="s">
        <v>155</v>
      </c>
      <c r="C909" s="11"/>
      <c r="D909" s="2">
        <f>D910+D911+D912+D914</f>
        <v>1837</v>
      </c>
      <c r="E909" s="32"/>
      <c r="F909" s="32"/>
      <c r="G909" s="37"/>
      <c r="H909" s="82"/>
    </row>
    <row r="910" spans="1:8" s="27" customFormat="1" ht="19.5" hidden="1" customHeight="1" x14ac:dyDescent="0.25">
      <c r="A910" s="44">
        <v>1</v>
      </c>
      <c r="B910" s="33" t="s">
        <v>156</v>
      </c>
      <c r="C910" s="11"/>
      <c r="D910" s="26"/>
      <c r="E910" s="32"/>
      <c r="F910" s="32"/>
      <c r="G910" s="37"/>
      <c r="H910" s="82"/>
    </row>
    <row r="911" spans="1:8" s="27" customFormat="1" ht="15.75" hidden="1" customHeight="1" x14ac:dyDescent="0.25">
      <c r="A911" s="44">
        <v>1</v>
      </c>
      <c r="B911" s="33" t="s">
        <v>157</v>
      </c>
      <c r="C911" s="11"/>
      <c r="D911" s="26"/>
      <c r="E911" s="32"/>
      <c r="F911" s="32"/>
      <c r="G911" s="37"/>
      <c r="H911" s="82"/>
    </row>
    <row r="912" spans="1:8" s="27" customFormat="1" ht="30.75" hidden="1" customHeight="1" x14ac:dyDescent="0.25">
      <c r="A912" s="44">
        <v>1</v>
      </c>
      <c r="B912" s="33" t="s">
        <v>158</v>
      </c>
      <c r="C912" s="11"/>
      <c r="D912" s="26">
        <v>1030</v>
      </c>
      <c r="E912" s="32"/>
      <c r="F912" s="32"/>
      <c r="G912" s="37"/>
      <c r="H912" s="82"/>
    </row>
    <row r="913" spans="1:8" s="27" customFormat="1" hidden="1" x14ac:dyDescent="0.25">
      <c r="A913" s="44">
        <v>1</v>
      </c>
      <c r="B913" s="33" t="s">
        <v>159</v>
      </c>
      <c r="C913" s="11"/>
      <c r="D913" s="26">
        <v>143</v>
      </c>
      <c r="E913" s="32"/>
      <c r="F913" s="32"/>
      <c r="G913" s="37"/>
      <c r="H913" s="82"/>
    </row>
    <row r="914" spans="1:8" s="27" customFormat="1" ht="30" hidden="1" x14ac:dyDescent="0.25">
      <c r="A914" s="44">
        <v>1</v>
      </c>
      <c r="B914" s="33" t="s">
        <v>160</v>
      </c>
      <c r="C914" s="11"/>
      <c r="D914" s="26">
        <v>807</v>
      </c>
      <c r="E914" s="32"/>
      <c r="F914" s="32"/>
      <c r="G914" s="37"/>
      <c r="H914" s="82"/>
    </row>
    <row r="915" spans="1:8" s="27" customFormat="1" hidden="1" x14ac:dyDescent="0.25">
      <c r="A915" s="44">
        <v>1</v>
      </c>
      <c r="B915" s="33" t="s">
        <v>159</v>
      </c>
      <c r="C915" s="11"/>
      <c r="D915" s="48">
        <v>108</v>
      </c>
      <c r="E915" s="32"/>
      <c r="F915" s="32"/>
      <c r="G915" s="37"/>
      <c r="H915" s="82"/>
    </row>
    <row r="916" spans="1:8" s="27" customFormat="1" ht="30" hidden="1" customHeight="1" x14ac:dyDescent="0.25">
      <c r="A916" s="44">
        <v>1</v>
      </c>
      <c r="B916" s="29" t="s">
        <v>161</v>
      </c>
      <c r="C916" s="11"/>
      <c r="D916" s="2">
        <f>SUM(D917,D918,D920)</f>
        <v>62783</v>
      </c>
      <c r="E916" s="32"/>
      <c r="F916" s="32"/>
      <c r="G916" s="37"/>
      <c r="H916" s="82"/>
    </row>
    <row r="917" spans="1:8" s="27" customFormat="1" ht="30" hidden="1" x14ac:dyDescent="0.25">
      <c r="A917" s="44">
        <v>1</v>
      </c>
      <c r="B917" s="33" t="s">
        <v>162</v>
      </c>
      <c r="C917" s="11"/>
      <c r="D917" s="2"/>
      <c r="E917" s="32"/>
      <c r="F917" s="32"/>
      <c r="G917" s="37"/>
      <c r="H917" s="82"/>
    </row>
    <row r="918" spans="1:8" s="27" customFormat="1" ht="45" hidden="1" x14ac:dyDescent="0.25">
      <c r="A918" s="44">
        <v>1</v>
      </c>
      <c r="B918" s="33" t="s">
        <v>163</v>
      </c>
      <c r="C918" s="11"/>
      <c r="D918" s="23">
        <v>50833</v>
      </c>
      <c r="E918" s="32"/>
      <c r="F918" s="32"/>
      <c r="G918" s="37"/>
      <c r="H918" s="82"/>
    </row>
    <row r="919" spans="1:8" s="27" customFormat="1" hidden="1" x14ac:dyDescent="0.25">
      <c r="A919" s="44">
        <v>1</v>
      </c>
      <c r="B919" s="33" t="s">
        <v>159</v>
      </c>
      <c r="C919" s="11"/>
      <c r="D919" s="23">
        <v>13600</v>
      </c>
      <c r="E919" s="32"/>
      <c r="F919" s="32"/>
      <c r="G919" s="37"/>
      <c r="H919" s="82"/>
    </row>
    <row r="920" spans="1:8" s="27" customFormat="1" ht="45" hidden="1" x14ac:dyDescent="0.25">
      <c r="A920" s="44">
        <v>1</v>
      </c>
      <c r="B920" s="33" t="s">
        <v>164</v>
      </c>
      <c r="C920" s="11"/>
      <c r="D920" s="23">
        <v>11950</v>
      </c>
      <c r="E920" s="32"/>
      <c r="F920" s="32"/>
      <c r="G920" s="37"/>
      <c r="H920" s="82"/>
    </row>
    <row r="921" spans="1:8" s="27" customFormat="1" hidden="1" x14ac:dyDescent="0.25">
      <c r="A921" s="44">
        <v>1</v>
      </c>
      <c r="B921" s="33" t="s">
        <v>159</v>
      </c>
      <c r="C921" s="11"/>
      <c r="D921" s="23">
        <v>8000</v>
      </c>
      <c r="E921" s="32"/>
      <c r="F921" s="32"/>
      <c r="G921" s="37"/>
      <c r="H921" s="82"/>
    </row>
    <row r="922" spans="1:8" s="27" customFormat="1" ht="31.5" hidden="1" customHeight="1" x14ac:dyDescent="0.25">
      <c r="A922" s="44">
        <v>1</v>
      </c>
      <c r="B922" s="29" t="s">
        <v>165</v>
      </c>
      <c r="C922" s="11"/>
      <c r="D922" s="2"/>
      <c r="E922" s="32"/>
      <c r="F922" s="32"/>
      <c r="G922" s="37"/>
      <c r="H922" s="82"/>
    </row>
    <row r="923" spans="1:8" s="27" customFormat="1" ht="15.75" hidden="1" customHeight="1" x14ac:dyDescent="0.25">
      <c r="A923" s="44">
        <v>1</v>
      </c>
      <c r="B923" s="29" t="s">
        <v>166</v>
      </c>
      <c r="C923" s="11"/>
      <c r="D923" s="2"/>
      <c r="E923" s="32"/>
      <c r="F923" s="32"/>
      <c r="G923" s="37"/>
      <c r="H923" s="82"/>
    </row>
    <row r="924" spans="1:8" s="27" customFormat="1" ht="15.75" hidden="1" customHeight="1" x14ac:dyDescent="0.25">
      <c r="A924" s="44">
        <v>1</v>
      </c>
      <c r="B924" s="12" t="s">
        <v>167</v>
      </c>
      <c r="C924" s="11"/>
      <c r="D924" s="2"/>
      <c r="E924" s="32"/>
      <c r="F924" s="32"/>
      <c r="G924" s="37"/>
      <c r="H924" s="82"/>
    </row>
    <row r="925" spans="1:8" s="27" customFormat="1" hidden="1" x14ac:dyDescent="0.25">
      <c r="A925" s="44">
        <v>1</v>
      </c>
      <c r="B925" s="13" t="s">
        <v>87</v>
      </c>
      <c r="C925" s="28"/>
      <c r="D925" s="26"/>
      <c r="E925" s="32"/>
      <c r="F925" s="32"/>
      <c r="G925" s="37"/>
      <c r="H925" s="82"/>
    </row>
    <row r="926" spans="1:8" s="27" customFormat="1" hidden="1" x14ac:dyDescent="0.25">
      <c r="A926" s="44">
        <v>1</v>
      </c>
      <c r="B926" s="25" t="s">
        <v>110</v>
      </c>
      <c r="C926" s="28"/>
      <c r="D926" s="48"/>
      <c r="E926" s="32"/>
      <c r="F926" s="32"/>
      <c r="G926" s="37"/>
      <c r="H926" s="82"/>
    </row>
    <row r="927" spans="1:8" ht="30" hidden="1" x14ac:dyDescent="0.25">
      <c r="A927" s="44">
        <v>1</v>
      </c>
      <c r="B927" s="13" t="s">
        <v>88</v>
      </c>
      <c r="C927" s="11"/>
      <c r="D927" s="2">
        <v>10268</v>
      </c>
      <c r="E927" s="2"/>
      <c r="F927" s="2"/>
      <c r="G927" s="2"/>
    </row>
    <row r="928" spans="1:8" s="27" customFormat="1" ht="15.75" hidden="1" customHeight="1" x14ac:dyDescent="0.25">
      <c r="A928" s="44">
        <v>1</v>
      </c>
      <c r="B928" s="13" t="s">
        <v>168</v>
      </c>
      <c r="C928" s="11"/>
      <c r="D928" s="2"/>
      <c r="E928" s="32"/>
      <c r="F928" s="32"/>
      <c r="G928" s="37"/>
      <c r="H928" s="82"/>
    </row>
    <row r="929" spans="1:8" s="27" customFormat="1" hidden="1" x14ac:dyDescent="0.25">
      <c r="A929" s="44">
        <v>1</v>
      </c>
      <c r="B929" s="34"/>
      <c r="C929" s="11"/>
      <c r="D929" s="2"/>
      <c r="E929" s="32"/>
      <c r="F929" s="32"/>
      <c r="G929" s="37"/>
      <c r="H929" s="82"/>
    </row>
    <row r="930" spans="1:8" s="27" customFormat="1" hidden="1" x14ac:dyDescent="0.25">
      <c r="A930" s="44">
        <v>1</v>
      </c>
      <c r="B930" s="35" t="s">
        <v>112</v>
      </c>
      <c r="C930" s="11"/>
      <c r="D930" s="8">
        <f>D907+ROUND(D925*3.2,0)+D927</f>
        <v>74888</v>
      </c>
      <c r="E930" s="32"/>
      <c r="F930" s="32"/>
      <c r="G930" s="37"/>
      <c r="H930" s="82"/>
    </row>
    <row r="931" spans="1:8" s="27" customFormat="1" hidden="1" x14ac:dyDescent="0.25">
      <c r="A931" s="44">
        <v>1</v>
      </c>
      <c r="B931" s="36" t="s">
        <v>111</v>
      </c>
      <c r="C931" s="11"/>
      <c r="D931" s="8">
        <f>SUM(D905,D930)</f>
        <v>184888</v>
      </c>
      <c r="E931" s="32"/>
      <c r="F931" s="32"/>
      <c r="G931" s="37"/>
      <c r="H931" s="82"/>
    </row>
    <row r="932" spans="1:8" hidden="1" x14ac:dyDescent="0.25">
      <c r="A932" s="44">
        <v>1</v>
      </c>
      <c r="B932" s="19" t="s">
        <v>7</v>
      </c>
      <c r="C932" s="100"/>
      <c r="D932" s="100"/>
      <c r="E932" s="2"/>
      <c r="F932" s="2"/>
      <c r="G932" s="2"/>
    </row>
    <row r="933" spans="1:8" hidden="1" x14ac:dyDescent="0.25">
      <c r="A933" s="44">
        <v>1</v>
      </c>
      <c r="B933" s="24" t="s">
        <v>65</v>
      </c>
      <c r="C933" s="100"/>
      <c r="D933" s="100"/>
      <c r="E933" s="2"/>
      <c r="F933" s="2"/>
      <c r="G933" s="2"/>
    </row>
    <row r="934" spans="1:8" hidden="1" x14ac:dyDescent="0.25">
      <c r="A934" s="44">
        <v>1</v>
      </c>
      <c r="B934" s="17" t="s">
        <v>26</v>
      </c>
      <c r="C934" s="1">
        <v>240</v>
      </c>
      <c r="D934" s="2">
        <v>820</v>
      </c>
      <c r="E934" s="40">
        <v>8</v>
      </c>
      <c r="F934" s="2">
        <f>ROUND(G934/C934,0)</f>
        <v>27</v>
      </c>
      <c r="G934" s="2">
        <f>ROUND(D934*E934,0)</f>
        <v>6560</v>
      </c>
    </row>
    <row r="935" spans="1:8" hidden="1" x14ac:dyDescent="0.25">
      <c r="A935" s="44">
        <v>1</v>
      </c>
      <c r="B935" s="17" t="s">
        <v>64</v>
      </c>
      <c r="C935" s="1">
        <v>240</v>
      </c>
      <c r="D935" s="2">
        <v>40</v>
      </c>
      <c r="E935" s="40">
        <v>8</v>
      </c>
      <c r="F935" s="2">
        <f>ROUND(G935/C935,0)</f>
        <v>1</v>
      </c>
      <c r="G935" s="2">
        <f>ROUND(D935*E935,0)</f>
        <v>320</v>
      </c>
    </row>
    <row r="936" spans="1:8" hidden="1" x14ac:dyDescent="0.25">
      <c r="A936" s="44">
        <v>1</v>
      </c>
      <c r="B936" s="17" t="s">
        <v>45</v>
      </c>
      <c r="C936" s="1">
        <v>240</v>
      </c>
      <c r="D936" s="2">
        <v>30</v>
      </c>
      <c r="E936" s="40">
        <v>9</v>
      </c>
      <c r="F936" s="2">
        <f t="shared" ref="F936:F937" si="61">ROUND(G936/C936,0)</f>
        <v>1</v>
      </c>
      <c r="G936" s="2">
        <f t="shared" ref="G936:G937" si="62">ROUND(D936*E936,0)</f>
        <v>270</v>
      </c>
    </row>
    <row r="937" spans="1:8" hidden="1" x14ac:dyDescent="0.25">
      <c r="A937" s="44">
        <v>1</v>
      </c>
      <c r="B937" s="17" t="s">
        <v>57</v>
      </c>
      <c r="C937" s="1">
        <v>240</v>
      </c>
      <c r="D937" s="2">
        <v>10</v>
      </c>
      <c r="E937" s="40">
        <v>10</v>
      </c>
      <c r="F937" s="2">
        <f t="shared" si="61"/>
        <v>0</v>
      </c>
      <c r="G937" s="2">
        <f t="shared" si="62"/>
        <v>100</v>
      </c>
    </row>
    <row r="938" spans="1:8" ht="17.25" hidden="1" customHeight="1" x14ac:dyDescent="0.25">
      <c r="A938" s="44">
        <v>1</v>
      </c>
      <c r="B938" s="59" t="s">
        <v>107</v>
      </c>
      <c r="C938" s="1"/>
      <c r="D938" s="20">
        <f>SUM(D934:D937)</f>
        <v>900</v>
      </c>
      <c r="E938" s="208">
        <f>E935</f>
        <v>8</v>
      </c>
      <c r="F938" s="20">
        <f t="shared" ref="F938:G938" si="63">SUM(F934:F937)</f>
        <v>29</v>
      </c>
      <c r="G938" s="20">
        <f t="shared" si="63"/>
        <v>7250</v>
      </c>
    </row>
    <row r="939" spans="1:8" ht="17.25" hidden="1" customHeight="1" x14ac:dyDescent="0.25">
      <c r="A939" s="44">
        <v>1</v>
      </c>
      <c r="B939" s="69" t="s">
        <v>85</v>
      </c>
      <c r="C939" s="1"/>
      <c r="D939" s="70">
        <f t="shared" ref="D939" si="64">D938</f>
        <v>900</v>
      </c>
      <c r="E939" s="71">
        <f t="shared" ref="E939:G939" si="65">E938</f>
        <v>8</v>
      </c>
      <c r="F939" s="70">
        <f t="shared" si="65"/>
        <v>29</v>
      </c>
      <c r="G939" s="70">
        <f t="shared" si="65"/>
        <v>7250</v>
      </c>
    </row>
    <row r="940" spans="1:8" ht="20.25" hidden="1" customHeight="1" thickBot="1" x14ac:dyDescent="0.3">
      <c r="A940" s="44">
        <v>1</v>
      </c>
      <c r="B940" s="72" t="s">
        <v>10</v>
      </c>
      <c r="C940" s="72"/>
      <c r="D940" s="73"/>
      <c r="E940" s="73"/>
      <c r="F940" s="73"/>
      <c r="G940" s="73"/>
    </row>
    <row r="941" spans="1:8" ht="29.25" hidden="1" x14ac:dyDescent="0.25">
      <c r="A941" s="44">
        <v>1</v>
      </c>
      <c r="B941" s="74" t="s">
        <v>120</v>
      </c>
      <c r="C941" s="75"/>
      <c r="D941" s="76"/>
      <c r="E941" s="76"/>
      <c r="F941" s="76"/>
      <c r="G941" s="76"/>
    </row>
    <row r="942" spans="1:8" hidden="1" x14ac:dyDescent="0.25">
      <c r="A942" s="44">
        <v>1</v>
      </c>
      <c r="B942" s="45" t="s">
        <v>4</v>
      </c>
      <c r="C942" s="51"/>
      <c r="D942" s="2"/>
      <c r="E942" s="77"/>
      <c r="F942" s="2"/>
      <c r="G942" s="2"/>
    </row>
    <row r="943" spans="1:8" hidden="1" x14ac:dyDescent="0.25">
      <c r="A943" s="44">
        <v>1</v>
      </c>
      <c r="B943" s="3" t="s">
        <v>64</v>
      </c>
      <c r="C943" s="52">
        <v>340</v>
      </c>
      <c r="D943" s="2">
        <v>690</v>
      </c>
      <c r="E943" s="78">
        <v>10</v>
      </c>
      <c r="F943" s="2">
        <f t="shared" ref="F943:F954" si="66">ROUND(G943/C943,0)</f>
        <v>20</v>
      </c>
      <c r="G943" s="2">
        <f t="shared" ref="G943:G954" si="67">ROUND(D943*E943,0)</f>
        <v>6900</v>
      </c>
    </row>
    <row r="944" spans="1:8" hidden="1" x14ac:dyDescent="0.25">
      <c r="A944" s="44">
        <v>1</v>
      </c>
      <c r="B944" s="3" t="s">
        <v>58</v>
      </c>
      <c r="C944" s="52">
        <v>340</v>
      </c>
      <c r="D944" s="2">
        <v>46</v>
      </c>
      <c r="E944" s="78">
        <v>9.5</v>
      </c>
      <c r="F944" s="2">
        <f t="shared" si="66"/>
        <v>1</v>
      </c>
      <c r="G944" s="2">
        <f t="shared" si="67"/>
        <v>437</v>
      </c>
    </row>
    <row r="945" spans="1:8" hidden="1" x14ac:dyDescent="0.25">
      <c r="A945" s="44">
        <v>1</v>
      </c>
      <c r="B945" s="3" t="s">
        <v>23</v>
      </c>
      <c r="C945" s="52">
        <v>340</v>
      </c>
      <c r="D945" s="2">
        <v>80</v>
      </c>
      <c r="E945" s="78">
        <v>6.3</v>
      </c>
      <c r="F945" s="2">
        <f t="shared" si="66"/>
        <v>1</v>
      </c>
      <c r="G945" s="2">
        <f t="shared" si="67"/>
        <v>504</v>
      </c>
    </row>
    <row r="946" spans="1:8" hidden="1" x14ac:dyDescent="0.25">
      <c r="A946" s="44">
        <v>1</v>
      </c>
      <c r="B946" s="3" t="s">
        <v>22</v>
      </c>
      <c r="C946" s="52">
        <v>340</v>
      </c>
      <c r="D946" s="2">
        <v>800</v>
      </c>
      <c r="E946" s="78">
        <v>10</v>
      </c>
      <c r="F946" s="2">
        <f t="shared" si="66"/>
        <v>24</v>
      </c>
      <c r="G946" s="2">
        <f t="shared" si="67"/>
        <v>8000</v>
      </c>
    </row>
    <row r="947" spans="1:8" hidden="1" x14ac:dyDescent="0.25">
      <c r="A947" s="44">
        <v>1</v>
      </c>
      <c r="B947" s="3" t="s">
        <v>57</v>
      </c>
      <c r="C947" s="52">
        <v>340</v>
      </c>
      <c r="D947" s="2">
        <v>720</v>
      </c>
      <c r="E947" s="78">
        <v>8.5</v>
      </c>
      <c r="F947" s="2">
        <f t="shared" si="66"/>
        <v>18</v>
      </c>
      <c r="G947" s="2">
        <f t="shared" si="67"/>
        <v>6120</v>
      </c>
    </row>
    <row r="948" spans="1:8" hidden="1" x14ac:dyDescent="0.25">
      <c r="A948" s="44">
        <v>1</v>
      </c>
      <c r="B948" s="3" t="s">
        <v>34</v>
      </c>
      <c r="C948" s="52">
        <v>340</v>
      </c>
      <c r="D948" s="2">
        <v>120</v>
      </c>
      <c r="E948" s="78">
        <v>11</v>
      </c>
      <c r="F948" s="2">
        <f t="shared" si="66"/>
        <v>4</v>
      </c>
      <c r="G948" s="2">
        <f t="shared" si="67"/>
        <v>1320</v>
      </c>
    </row>
    <row r="949" spans="1:8" hidden="1" x14ac:dyDescent="0.25">
      <c r="A949" s="44">
        <v>1</v>
      </c>
      <c r="B949" s="3" t="s">
        <v>14</v>
      </c>
      <c r="C949" s="52">
        <v>340</v>
      </c>
      <c r="D949" s="2">
        <v>320</v>
      </c>
      <c r="E949" s="78">
        <v>10.199999999999999</v>
      </c>
      <c r="F949" s="2">
        <f t="shared" si="66"/>
        <v>10</v>
      </c>
      <c r="G949" s="2">
        <f t="shared" si="67"/>
        <v>3264</v>
      </c>
    </row>
    <row r="950" spans="1:8" hidden="1" x14ac:dyDescent="0.25">
      <c r="A950" s="44">
        <v>1</v>
      </c>
      <c r="B950" s="3" t="s">
        <v>21</v>
      </c>
      <c r="C950" s="52">
        <v>340</v>
      </c>
      <c r="D950" s="2">
        <v>400</v>
      </c>
      <c r="E950" s="78">
        <v>9</v>
      </c>
      <c r="F950" s="2">
        <f t="shared" si="66"/>
        <v>11</v>
      </c>
      <c r="G950" s="2">
        <f t="shared" si="67"/>
        <v>3600</v>
      </c>
    </row>
    <row r="951" spans="1:8" hidden="1" x14ac:dyDescent="0.25">
      <c r="A951" s="44">
        <v>1</v>
      </c>
      <c r="B951" s="3" t="s">
        <v>12</v>
      </c>
      <c r="C951" s="52">
        <v>340</v>
      </c>
      <c r="D951" s="2">
        <v>139</v>
      </c>
      <c r="E951" s="78">
        <v>8.1999999999999993</v>
      </c>
      <c r="F951" s="2">
        <f t="shared" si="66"/>
        <v>3</v>
      </c>
      <c r="G951" s="2">
        <f t="shared" si="67"/>
        <v>1140</v>
      </c>
    </row>
    <row r="952" spans="1:8" hidden="1" x14ac:dyDescent="0.25">
      <c r="A952" s="44">
        <v>1</v>
      </c>
      <c r="B952" s="79" t="s">
        <v>60</v>
      </c>
      <c r="C952" s="52">
        <v>340</v>
      </c>
      <c r="D952" s="2">
        <v>173</v>
      </c>
      <c r="E952" s="78">
        <v>10</v>
      </c>
      <c r="F952" s="2">
        <f t="shared" si="66"/>
        <v>5</v>
      </c>
      <c r="G952" s="2">
        <f t="shared" si="67"/>
        <v>1730</v>
      </c>
    </row>
    <row r="953" spans="1:8" hidden="1" x14ac:dyDescent="0.25">
      <c r="A953" s="44">
        <v>1</v>
      </c>
      <c r="B953" s="79" t="s">
        <v>31</v>
      </c>
      <c r="C953" s="52">
        <v>340</v>
      </c>
      <c r="D953" s="2">
        <v>370</v>
      </c>
      <c r="E953" s="78">
        <v>9</v>
      </c>
      <c r="F953" s="2">
        <f t="shared" si="66"/>
        <v>10</v>
      </c>
      <c r="G953" s="2">
        <f t="shared" si="67"/>
        <v>3330</v>
      </c>
    </row>
    <row r="954" spans="1:8" hidden="1" x14ac:dyDescent="0.25">
      <c r="A954" s="44">
        <v>1</v>
      </c>
      <c r="B954" s="80" t="s">
        <v>61</v>
      </c>
      <c r="C954" s="52">
        <v>340</v>
      </c>
      <c r="D954" s="2">
        <v>150</v>
      </c>
      <c r="E954" s="78">
        <v>11.5</v>
      </c>
      <c r="F954" s="2">
        <f t="shared" si="66"/>
        <v>5</v>
      </c>
      <c r="G954" s="2">
        <f t="shared" si="67"/>
        <v>1725</v>
      </c>
    </row>
    <row r="955" spans="1:8" s="44" customFormat="1" ht="14.25" hidden="1" x14ac:dyDescent="0.2">
      <c r="A955" s="44">
        <v>1</v>
      </c>
      <c r="B955" s="81" t="s">
        <v>5</v>
      </c>
      <c r="C955" s="53"/>
      <c r="D955" s="8">
        <f>SUM(D943:D954)</f>
        <v>4008</v>
      </c>
      <c r="E955" s="7">
        <f>G955/D955</f>
        <v>9.4985029940119752</v>
      </c>
      <c r="F955" s="8">
        <f>SUM(F943:F954)</f>
        <v>112</v>
      </c>
      <c r="G955" s="8">
        <f>SUM(G943:G954)</f>
        <v>38070</v>
      </c>
      <c r="H955" s="67"/>
    </row>
    <row r="956" spans="1:8" s="27" customFormat="1" ht="18.75" hidden="1" customHeight="1" x14ac:dyDescent="0.25">
      <c r="A956" s="44">
        <v>1</v>
      </c>
      <c r="B956" s="10" t="s">
        <v>149</v>
      </c>
      <c r="C956" s="10"/>
      <c r="D956" s="46"/>
      <c r="E956" s="26"/>
      <c r="F956" s="26"/>
      <c r="G956" s="26"/>
      <c r="H956" s="82"/>
    </row>
    <row r="957" spans="1:8" s="27" customFormat="1" hidden="1" x14ac:dyDescent="0.25">
      <c r="A957" s="44">
        <v>1</v>
      </c>
      <c r="B957" s="12" t="s">
        <v>233</v>
      </c>
      <c r="C957" s="28"/>
      <c r="D957" s="26">
        <f>SUM(D959,D960,D961,D962)+D958/2.7</f>
        <v>63638.888888888891</v>
      </c>
      <c r="E957" s="26"/>
      <c r="F957" s="26"/>
      <c r="G957" s="26"/>
      <c r="H957" s="82"/>
    </row>
    <row r="958" spans="1:8" s="27" customFormat="1" hidden="1" x14ac:dyDescent="0.25">
      <c r="A958" s="44">
        <v>1</v>
      </c>
      <c r="B958" s="12" t="s">
        <v>213</v>
      </c>
      <c r="C958" s="15"/>
      <c r="D958" s="2">
        <f>2425+2000</f>
        <v>4425</v>
      </c>
      <c r="E958" s="15"/>
      <c r="F958" s="15"/>
      <c r="G958" s="15"/>
      <c r="H958" s="82"/>
    </row>
    <row r="959" spans="1:8" s="27" customFormat="1" hidden="1" x14ac:dyDescent="0.25">
      <c r="A959" s="44">
        <v>1</v>
      </c>
      <c r="B959" s="29" t="s">
        <v>150</v>
      </c>
      <c r="C959" s="28"/>
      <c r="D959" s="26"/>
      <c r="E959" s="26"/>
      <c r="F959" s="26"/>
      <c r="G959" s="26"/>
      <c r="H959" s="82"/>
    </row>
    <row r="960" spans="1:8" s="27" customFormat="1" ht="36" hidden="1" customHeight="1" x14ac:dyDescent="0.25">
      <c r="A960" s="44">
        <v>1</v>
      </c>
      <c r="B960" s="29" t="s">
        <v>151</v>
      </c>
      <c r="C960" s="28"/>
      <c r="D960" s="2">
        <v>6000</v>
      </c>
      <c r="E960" s="2"/>
      <c r="F960" s="26"/>
      <c r="G960" s="26"/>
      <c r="H960" s="82"/>
    </row>
    <row r="961" spans="1:8" s="27" customFormat="1" ht="30" hidden="1" x14ac:dyDescent="0.25">
      <c r="A961" s="44">
        <v>1</v>
      </c>
      <c r="B961" s="29" t="s">
        <v>152</v>
      </c>
      <c r="C961" s="28"/>
      <c r="D961" s="2"/>
      <c r="E961" s="2"/>
      <c r="F961" s="26"/>
      <c r="G961" s="26"/>
      <c r="H961" s="82"/>
    </row>
    <row r="962" spans="1:8" s="27" customFormat="1" hidden="1" x14ac:dyDescent="0.25">
      <c r="A962" s="44">
        <v>1</v>
      </c>
      <c r="B962" s="12" t="s">
        <v>153</v>
      </c>
      <c r="C962" s="28"/>
      <c r="D962" s="2">
        <v>56000</v>
      </c>
      <c r="E962" s="2"/>
      <c r="F962" s="26"/>
      <c r="G962" s="26"/>
      <c r="H962" s="82"/>
    </row>
    <row r="963" spans="1:8" s="27" customFormat="1" ht="30" hidden="1" x14ac:dyDescent="0.25">
      <c r="A963" s="44">
        <v>1</v>
      </c>
      <c r="B963" s="12" t="s">
        <v>212</v>
      </c>
      <c r="C963" s="28"/>
      <c r="D963" s="6">
        <v>3159</v>
      </c>
      <c r="E963" s="26"/>
      <c r="F963" s="26"/>
      <c r="G963" s="26"/>
      <c r="H963" s="82"/>
    </row>
    <row r="964" spans="1:8" s="44" customFormat="1" hidden="1" x14ac:dyDescent="0.25">
      <c r="A964" s="44">
        <v>1</v>
      </c>
      <c r="B964" s="13" t="s">
        <v>87</v>
      </c>
      <c r="C964" s="11"/>
      <c r="D964" s="2">
        <f>D965+D966</f>
        <v>39999.882352941175</v>
      </c>
      <c r="E964" s="2"/>
      <c r="F964" s="26"/>
      <c r="G964" s="8"/>
      <c r="H964" s="67"/>
    </row>
    <row r="965" spans="1:8" s="44" customFormat="1" hidden="1" x14ac:dyDescent="0.25">
      <c r="A965" s="44">
        <v>1</v>
      </c>
      <c r="B965" s="13" t="s">
        <v>192</v>
      </c>
      <c r="C965" s="58"/>
      <c r="D965" s="2">
        <v>35294</v>
      </c>
      <c r="E965" s="2"/>
      <c r="F965" s="26"/>
      <c r="G965" s="8"/>
      <c r="H965" s="67"/>
    </row>
    <row r="966" spans="1:8" s="44" customFormat="1" hidden="1" x14ac:dyDescent="0.25">
      <c r="A966" s="44">
        <v>1</v>
      </c>
      <c r="B966" s="13" t="s">
        <v>194</v>
      </c>
      <c r="C966" s="58"/>
      <c r="D966" s="6">
        <f>D967/8.5</f>
        <v>4705.8823529411766</v>
      </c>
      <c r="E966" s="2"/>
      <c r="F966" s="26"/>
      <c r="G966" s="8"/>
      <c r="H966" s="67"/>
    </row>
    <row r="967" spans="1:8" s="27" customFormat="1" hidden="1" x14ac:dyDescent="0.25">
      <c r="A967" s="44">
        <v>1</v>
      </c>
      <c r="B967" s="25" t="s">
        <v>193</v>
      </c>
      <c r="C967" s="83"/>
      <c r="D967" s="2">
        <v>40000</v>
      </c>
      <c r="E967" s="2"/>
      <c r="F967" s="26"/>
      <c r="G967" s="26"/>
      <c r="H967" s="82"/>
    </row>
    <row r="968" spans="1:8" s="27" customFormat="1" ht="15.75" hidden="1" customHeight="1" x14ac:dyDescent="0.25">
      <c r="A968" s="44">
        <v>1</v>
      </c>
      <c r="B968" s="30" t="s">
        <v>154</v>
      </c>
      <c r="C968" s="31"/>
      <c r="D968" s="28">
        <f>D957+ROUND(D965*3.2,0)+D967/3.9</f>
        <v>186836.29914529913</v>
      </c>
      <c r="E968" s="32"/>
      <c r="F968" s="32"/>
      <c r="G968" s="37"/>
      <c r="H968" s="82"/>
    </row>
    <row r="969" spans="1:8" s="27" customFormat="1" ht="15.75" hidden="1" customHeight="1" x14ac:dyDescent="0.25">
      <c r="A969" s="44">
        <v>1</v>
      </c>
      <c r="B969" s="10" t="s">
        <v>113</v>
      </c>
      <c r="C969" s="11"/>
      <c r="D969" s="2"/>
      <c r="E969" s="32"/>
      <c r="F969" s="32"/>
      <c r="G969" s="37"/>
      <c r="H969" s="82"/>
    </row>
    <row r="970" spans="1:8" s="27" customFormat="1" hidden="1" x14ac:dyDescent="0.25">
      <c r="A970" s="44">
        <v>1</v>
      </c>
      <c r="B970" s="12" t="s">
        <v>233</v>
      </c>
      <c r="C970" s="11"/>
      <c r="D970" s="2">
        <f>SUM(D971,D972,D979,D985,D986,D987)</f>
        <v>31434</v>
      </c>
      <c r="E970" s="32"/>
      <c r="F970" s="32"/>
      <c r="G970" s="37"/>
      <c r="H970" s="82"/>
    </row>
    <row r="971" spans="1:8" s="27" customFormat="1" ht="15.75" hidden="1" customHeight="1" x14ac:dyDescent="0.25">
      <c r="A971" s="44">
        <v>1</v>
      </c>
      <c r="B971" s="12" t="s">
        <v>150</v>
      </c>
      <c r="C971" s="11"/>
      <c r="D971" s="2"/>
      <c r="E971" s="32"/>
      <c r="F971" s="32"/>
      <c r="G971" s="37"/>
      <c r="H971" s="82"/>
    </row>
    <row r="972" spans="1:8" s="27" customFormat="1" ht="15.75" hidden="1" customHeight="1" x14ac:dyDescent="0.25">
      <c r="A972" s="44">
        <v>1</v>
      </c>
      <c r="B972" s="29" t="s">
        <v>155</v>
      </c>
      <c r="C972" s="11"/>
      <c r="D972" s="2">
        <f>D973+D974+D975+D977</f>
        <v>9210</v>
      </c>
      <c r="E972" s="32"/>
      <c r="F972" s="32"/>
      <c r="G972" s="37"/>
      <c r="H972" s="82"/>
    </row>
    <row r="973" spans="1:8" s="27" customFormat="1" ht="19.5" hidden="1" customHeight="1" x14ac:dyDescent="0.25">
      <c r="A973" s="44">
        <v>1</v>
      </c>
      <c r="B973" s="33" t="s">
        <v>156</v>
      </c>
      <c r="C973" s="11"/>
      <c r="D973" s="26">
        <v>7090</v>
      </c>
      <c r="E973" s="32"/>
      <c r="F973" s="32"/>
      <c r="G973" s="37"/>
      <c r="H973" s="82"/>
    </row>
    <row r="974" spans="1:8" s="27" customFormat="1" ht="15.75" hidden="1" customHeight="1" x14ac:dyDescent="0.25">
      <c r="A974" s="44">
        <v>1</v>
      </c>
      <c r="B974" s="33" t="s">
        <v>157</v>
      </c>
      <c r="C974" s="11"/>
      <c r="D974" s="26">
        <v>1867</v>
      </c>
      <c r="E974" s="32"/>
      <c r="F974" s="32"/>
      <c r="G974" s="37"/>
      <c r="H974" s="82"/>
    </row>
    <row r="975" spans="1:8" s="27" customFormat="1" ht="30.75" hidden="1" customHeight="1" x14ac:dyDescent="0.25">
      <c r="A975" s="44">
        <v>1</v>
      </c>
      <c r="B975" s="33" t="s">
        <v>158</v>
      </c>
      <c r="C975" s="11"/>
      <c r="D975" s="26"/>
      <c r="E975" s="32"/>
      <c r="F975" s="32"/>
      <c r="G975" s="37"/>
      <c r="H975" s="82"/>
    </row>
    <row r="976" spans="1:8" s="27" customFormat="1" hidden="1" x14ac:dyDescent="0.25">
      <c r="A976" s="44">
        <v>1</v>
      </c>
      <c r="B976" s="33" t="s">
        <v>159</v>
      </c>
      <c r="C976" s="11"/>
      <c r="D976" s="26"/>
      <c r="E976" s="32"/>
      <c r="F976" s="32"/>
      <c r="G976" s="37"/>
      <c r="H976" s="82"/>
    </row>
    <row r="977" spans="1:8" s="27" customFormat="1" ht="30" hidden="1" x14ac:dyDescent="0.25">
      <c r="A977" s="44">
        <v>1</v>
      </c>
      <c r="B977" s="33" t="s">
        <v>160</v>
      </c>
      <c r="C977" s="11"/>
      <c r="D977" s="26">
        <v>253</v>
      </c>
      <c r="E977" s="32"/>
      <c r="F977" s="32"/>
      <c r="G977" s="37"/>
      <c r="H977" s="82"/>
    </row>
    <row r="978" spans="1:8" s="27" customFormat="1" hidden="1" x14ac:dyDescent="0.25">
      <c r="A978" s="44">
        <v>1</v>
      </c>
      <c r="B978" s="33" t="s">
        <v>159</v>
      </c>
      <c r="C978" s="11"/>
      <c r="D978" s="48">
        <v>22</v>
      </c>
      <c r="E978" s="32"/>
      <c r="F978" s="32"/>
      <c r="G978" s="37"/>
      <c r="H978" s="82"/>
    </row>
    <row r="979" spans="1:8" s="27" customFormat="1" ht="30" hidden="1" customHeight="1" x14ac:dyDescent="0.25">
      <c r="A979" s="44">
        <v>1</v>
      </c>
      <c r="B979" s="29" t="s">
        <v>161</v>
      </c>
      <c r="C979" s="11"/>
      <c r="D979" s="2">
        <f>SUM(D980,D981,D983)</f>
        <v>21835</v>
      </c>
      <c r="E979" s="32"/>
      <c r="F979" s="32"/>
      <c r="G979" s="37"/>
      <c r="H979" s="82"/>
    </row>
    <row r="980" spans="1:8" s="27" customFormat="1" ht="30" hidden="1" x14ac:dyDescent="0.25">
      <c r="A980" s="44">
        <v>1</v>
      </c>
      <c r="B980" s="33" t="s">
        <v>162</v>
      </c>
      <c r="C980" s="11"/>
      <c r="D980" s="2">
        <v>2835</v>
      </c>
      <c r="E980" s="32"/>
      <c r="F980" s="32"/>
      <c r="G980" s="37"/>
      <c r="H980" s="82"/>
    </row>
    <row r="981" spans="1:8" s="27" customFormat="1" ht="45" hidden="1" x14ac:dyDescent="0.25">
      <c r="A981" s="44">
        <v>1</v>
      </c>
      <c r="B981" s="33" t="s">
        <v>163</v>
      </c>
      <c r="C981" s="11"/>
      <c r="D981" s="23">
        <v>16000</v>
      </c>
      <c r="E981" s="32"/>
      <c r="F981" s="32"/>
      <c r="G981" s="37"/>
      <c r="H981" s="82"/>
    </row>
    <row r="982" spans="1:8" s="27" customFormat="1" hidden="1" x14ac:dyDescent="0.25">
      <c r="A982" s="44">
        <v>1</v>
      </c>
      <c r="B982" s="33" t="s">
        <v>159</v>
      </c>
      <c r="C982" s="11"/>
      <c r="D982" s="23">
        <v>3002</v>
      </c>
      <c r="E982" s="32"/>
      <c r="F982" s="32"/>
      <c r="G982" s="37"/>
      <c r="H982" s="82"/>
    </row>
    <row r="983" spans="1:8" s="27" customFormat="1" ht="45" hidden="1" x14ac:dyDescent="0.25">
      <c r="A983" s="44">
        <v>1</v>
      </c>
      <c r="B983" s="33" t="s">
        <v>164</v>
      </c>
      <c r="C983" s="11"/>
      <c r="D983" s="23">
        <v>3000</v>
      </c>
      <c r="E983" s="32"/>
      <c r="F983" s="32"/>
      <c r="G983" s="37"/>
      <c r="H983" s="82"/>
    </row>
    <row r="984" spans="1:8" s="27" customFormat="1" hidden="1" x14ac:dyDescent="0.25">
      <c r="A984" s="44">
        <v>1</v>
      </c>
      <c r="B984" s="33" t="s">
        <v>159</v>
      </c>
      <c r="C984" s="11"/>
      <c r="D984" s="23">
        <v>2000</v>
      </c>
      <c r="E984" s="32"/>
      <c r="F984" s="32"/>
      <c r="G984" s="37"/>
      <c r="H984" s="82"/>
    </row>
    <row r="985" spans="1:8" s="27" customFormat="1" ht="31.5" hidden="1" customHeight="1" x14ac:dyDescent="0.25">
      <c r="A985" s="44">
        <v>1</v>
      </c>
      <c r="B985" s="29" t="s">
        <v>165</v>
      </c>
      <c r="C985" s="11"/>
      <c r="D985" s="2"/>
      <c r="E985" s="32"/>
      <c r="F985" s="32"/>
      <c r="G985" s="37"/>
      <c r="H985" s="82"/>
    </row>
    <row r="986" spans="1:8" s="27" customFormat="1" ht="33.75" hidden="1" customHeight="1" x14ac:dyDescent="0.25">
      <c r="A986" s="44">
        <v>1</v>
      </c>
      <c r="B986" s="29" t="s">
        <v>166</v>
      </c>
      <c r="C986" s="11"/>
      <c r="D986" s="2"/>
      <c r="E986" s="32"/>
      <c r="F986" s="32"/>
      <c r="G986" s="37"/>
      <c r="H986" s="82"/>
    </row>
    <row r="987" spans="1:8" s="27" customFormat="1" ht="15.75" hidden="1" customHeight="1" x14ac:dyDescent="0.25">
      <c r="A987" s="44">
        <v>1</v>
      </c>
      <c r="B987" s="12" t="s">
        <v>167</v>
      </c>
      <c r="C987" s="11"/>
      <c r="D987" s="2">
        <v>389</v>
      </c>
      <c r="E987" s="32"/>
      <c r="F987" s="32"/>
      <c r="G987" s="37"/>
      <c r="H987" s="82"/>
    </row>
    <row r="988" spans="1:8" s="27" customFormat="1" hidden="1" x14ac:dyDescent="0.25">
      <c r="A988" s="44">
        <v>1</v>
      </c>
      <c r="B988" s="13" t="s">
        <v>87</v>
      </c>
      <c r="C988" s="28"/>
      <c r="D988" s="26">
        <v>100</v>
      </c>
      <c r="E988" s="32"/>
      <c r="F988" s="32"/>
      <c r="G988" s="37"/>
      <c r="H988" s="82"/>
    </row>
    <row r="989" spans="1:8" s="27" customFormat="1" hidden="1" x14ac:dyDescent="0.25">
      <c r="A989" s="44">
        <v>1</v>
      </c>
      <c r="B989" s="25" t="s">
        <v>110</v>
      </c>
      <c r="C989" s="28"/>
      <c r="D989" s="48"/>
      <c r="E989" s="32"/>
      <c r="F989" s="32"/>
      <c r="G989" s="37"/>
      <c r="H989" s="82"/>
    </row>
    <row r="990" spans="1:8" s="44" customFormat="1" ht="30" hidden="1" x14ac:dyDescent="0.25">
      <c r="A990" s="44">
        <v>1</v>
      </c>
      <c r="B990" s="13" t="s">
        <v>88</v>
      </c>
      <c r="C990" s="11"/>
      <c r="D990" s="2">
        <v>15000</v>
      </c>
      <c r="E990" s="7"/>
      <c r="F990" s="8"/>
      <c r="G990" s="8"/>
      <c r="H990" s="67"/>
    </row>
    <row r="991" spans="1:8" s="27" customFormat="1" ht="44.25" hidden="1" customHeight="1" x14ac:dyDescent="0.25">
      <c r="A991" s="44">
        <v>1</v>
      </c>
      <c r="B991" s="13" t="s">
        <v>219</v>
      </c>
      <c r="C991" s="11"/>
      <c r="D991" s="2">
        <v>1000</v>
      </c>
      <c r="E991" s="32"/>
      <c r="F991" s="32"/>
      <c r="G991" s="37"/>
      <c r="H991" s="82"/>
    </row>
    <row r="992" spans="1:8" s="27" customFormat="1" hidden="1" x14ac:dyDescent="0.25">
      <c r="A992" s="44">
        <v>1</v>
      </c>
      <c r="B992" s="34"/>
      <c r="C992" s="11"/>
      <c r="D992" s="2"/>
      <c r="E992" s="32"/>
      <c r="F992" s="32"/>
      <c r="G992" s="37"/>
      <c r="H992" s="82"/>
    </row>
    <row r="993" spans="1:8" s="27" customFormat="1" hidden="1" x14ac:dyDescent="0.25">
      <c r="A993" s="44">
        <v>1</v>
      </c>
      <c r="B993" s="35" t="s">
        <v>112</v>
      </c>
      <c r="C993" s="11"/>
      <c r="D993" s="8">
        <f>D970+ROUND(D988*3.2,0)+D990+D991</f>
        <v>47754</v>
      </c>
      <c r="E993" s="32"/>
      <c r="F993" s="32"/>
      <c r="G993" s="37"/>
      <c r="H993" s="82"/>
    </row>
    <row r="994" spans="1:8" s="27" customFormat="1" hidden="1" x14ac:dyDescent="0.25">
      <c r="A994" s="44">
        <v>1</v>
      </c>
      <c r="B994" s="36" t="s">
        <v>111</v>
      </c>
      <c r="C994" s="11"/>
      <c r="D994" s="8">
        <f>SUM(D968,D993)</f>
        <v>234590.29914529913</v>
      </c>
      <c r="E994" s="32"/>
      <c r="F994" s="32"/>
      <c r="G994" s="37"/>
      <c r="H994" s="82"/>
    </row>
    <row r="995" spans="1:8" s="27" customFormat="1" hidden="1" x14ac:dyDescent="0.25">
      <c r="A995" s="44">
        <v>1</v>
      </c>
      <c r="B995" s="84" t="s">
        <v>89</v>
      </c>
      <c r="C995" s="58"/>
      <c r="D995" s="57">
        <f>SUM(D996:D1007)</f>
        <v>1255</v>
      </c>
      <c r="E995" s="32"/>
      <c r="F995" s="32"/>
      <c r="G995" s="8"/>
      <c r="H995" s="47"/>
    </row>
    <row r="996" spans="1:8" s="27" customFormat="1" hidden="1" x14ac:dyDescent="0.25">
      <c r="A996" s="44">
        <v>1</v>
      </c>
      <c r="B996" s="13" t="s">
        <v>220</v>
      </c>
      <c r="C996" s="58"/>
      <c r="D996" s="2">
        <v>25</v>
      </c>
      <c r="E996" s="32"/>
      <c r="F996" s="32"/>
      <c r="G996" s="8"/>
      <c r="H996" s="82"/>
    </row>
    <row r="997" spans="1:8" s="27" customFormat="1" hidden="1" x14ac:dyDescent="0.25">
      <c r="A997" s="44">
        <v>1</v>
      </c>
      <c r="B997" s="13" t="s">
        <v>19</v>
      </c>
      <c r="C997" s="58"/>
      <c r="D997" s="2">
        <v>550</v>
      </c>
      <c r="E997" s="32"/>
      <c r="F997" s="32"/>
      <c r="G997" s="8"/>
      <c r="H997" s="82"/>
    </row>
    <row r="998" spans="1:8" s="27" customFormat="1" ht="30" hidden="1" x14ac:dyDescent="0.25">
      <c r="A998" s="44">
        <v>1</v>
      </c>
      <c r="B998" s="13" t="s">
        <v>30</v>
      </c>
      <c r="C998" s="58"/>
      <c r="D998" s="2"/>
      <c r="E998" s="32"/>
      <c r="F998" s="32"/>
      <c r="G998" s="8"/>
      <c r="H998" s="82"/>
    </row>
    <row r="999" spans="1:8" s="27" customFormat="1" hidden="1" x14ac:dyDescent="0.25">
      <c r="A999" s="44">
        <v>1</v>
      </c>
      <c r="B999" s="13" t="s">
        <v>32</v>
      </c>
      <c r="C999" s="58"/>
      <c r="D999" s="2">
        <v>360</v>
      </c>
      <c r="E999" s="32"/>
      <c r="F999" s="32"/>
      <c r="G999" s="8"/>
      <c r="H999" s="82"/>
    </row>
    <row r="1000" spans="1:8" s="27" customFormat="1" hidden="1" x14ac:dyDescent="0.25">
      <c r="A1000" s="44">
        <v>1</v>
      </c>
      <c r="B1000" s="13" t="s">
        <v>90</v>
      </c>
      <c r="C1000" s="58"/>
      <c r="D1000" s="2">
        <v>30</v>
      </c>
      <c r="E1000" s="32"/>
      <c r="F1000" s="32"/>
      <c r="G1000" s="8"/>
      <c r="H1000" s="82"/>
    </row>
    <row r="1001" spans="1:8" s="27" customFormat="1" hidden="1" x14ac:dyDescent="0.25">
      <c r="A1001" s="44">
        <v>1</v>
      </c>
      <c r="B1001" s="13" t="s">
        <v>188</v>
      </c>
      <c r="C1001" s="58"/>
      <c r="D1001" s="2">
        <v>60</v>
      </c>
      <c r="E1001" s="32"/>
      <c r="F1001" s="32"/>
      <c r="G1001" s="8"/>
      <c r="H1001" s="82"/>
    </row>
    <row r="1002" spans="1:8" s="27" customFormat="1" hidden="1" x14ac:dyDescent="0.25">
      <c r="A1002" s="44">
        <v>1</v>
      </c>
      <c r="B1002" s="13" t="s">
        <v>18</v>
      </c>
      <c r="C1002" s="58"/>
      <c r="D1002" s="2">
        <v>50</v>
      </c>
      <c r="E1002" s="32"/>
      <c r="F1002" s="32"/>
      <c r="G1002" s="8"/>
      <c r="H1002" s="82"/>
    </row>
    <row r="1003" spans="1:8" s="27" customFormat="1" hidden="1" x14ac:dyDescent="0.25">
      <c r="A1003" s="44">
        <v>1</v>
      </c>
      <c r="B1003" s="13" t="s">
        <v>16</v>
      </c>
      <c r="C1003" s="58"/>
      <c r="D1003" s="2">
        <v>70</v>
      </c>
      <c r="E1003" s="32"/>
      <c r="F1003" s="32"/>
      <c r="G1003" s="8"/>
      <c r="H1003" s="82"/>
    </row>
    <row r="1004" spans="1:8" s="27" customFormat="1" hidden="1" x14ac:dyDescent="0.25">
      <c r="A1004" s="44">
        <v>1</v>
      </c>
      <c r="B1004" s="13" t="s">
        <v>189</v>
      </c>
      <c r="C1004" s="58"/>
      <c r="D1004" s="2">
        <v>10</v>
      </c>
      <c r="E1004" s="32"/>
      <c r="F1004" s="32"/>
      <c r="G1004" s="37"/>
      <c r="H1004" s="82"/>
    </row>
    <row r="1005" spans="1:8" hidden="1" x14ac:dyDescent="0.25">
      <c r="A1005" s="44">
        <v>1</v>
      </c>
      <c r="B1005" s="13" t="s">
        <v>171</v>
      </c>
      <c r="C1005" s="58"/>
      <c r="D1005" s="2">
        <v>10</v>
      </c>
      <c r="E1005" s="32"/>
      <c r="F1005" s="32"/>
      <c r="G1005" s="50"/>
    </row>
    <row r="1006" spans="1:8" hidden="1" x14ac:dyDescent="0.25">
      <c r="A1006" s="44">
        <v>1</v>
      </c>
      <c r="B1006" s="13" t="s">
        <v>122</v>
      </c>
      <c r="C1006" s="58"/>
      <c r="D1006" s="2">
        <v>20</v>
      </c>
      <c r="E1006" s="32"/>
      <c r="F1006" s="32"/>
      <c r="G1006" s="85"/>
    </row>
    <row r="1007" spans="1:8" s="27" customFormat="1" hidden="1" x14ac:dyDescent="0.25">
      <c r="A1007" s="44">
        <v>1</v>
      </c>
      <c r="B1007" s="13" t="s">
        <v>170</v>
      </c>
      <c r="C1007" s="58"/>
      <c r="D1007" s="2">
        <v>70</v>
      </c>
      <c r="E1007" s="32"/>
      <c r="F1007" s="32"/>
      <c r="G1007" s="37"/>
      <c r="H1007" s="82"/>
    </row>
    <row r="1008" spans="1:8" s="44" customFormat="1" ht="15.75" hidden="1" customHeight="1" x14ac:dyDescent="0.25">
      <c r="A1008" s="44">
        <v>1</v>
      </c>
      <c r="B1008" s="14" t="s">
        <v>7</v>
      </c>
      <c r="C1008" s="2"/>
      <c r="D1008" s="29"/>
      <c r="E1008" s="29"/>
      <c r="F1008" s="29"/>
      <c r="G1008" s="2"/>
      <c r="H1008" s="67"/>
    </row>
    <row r="1009" spans="1:8" s="44" customFormat="1" ht="15.75" hidden="1" customHeight="1" x14ac:dyDescent="0.25">
      <c r="A1009" s="44">
        <v>1</v>
      </c>
      <c r="B1009" s="19" t="s">
        <v>106</v>
      </c>
      <c r="C1009" s="29"/>
      <c r="D1009" s="86"/>
      <c r="E1009" s="29"/>
      <c r="F1009" s="86"/>
      <c r="G1009" s="2"/>
      <c r="H1009" s="67"/>
    </row>
    <row r="1010" spans="1:8" s="44" customFormat="1" ht="15.75" hidden="1" customHeight="1" x14ac:dyDescent="0.25">
      <c r="A1010" s="44">
        <v>1</v>
      </c>
      <c r="B1010" s="16" t="s">
        <v>8</v>
      </c>
      <c r="C1010" s="29">
        <v>300</v>
      </c>
      <c r="D1010" s="2">
        <v>20</v>
      </c>
      <c r="E1010" s="38">
        <v>6</v>
      </c>
      <c r="F1010" s="2">
        <f t="shared" ref="F1010:F1014" si="68">ROUND(G1010/C1010,0)</f>
        <v>0</v>
      </c>
      <c r="G1010" s="2">
        <f t="shared" ref="G1010:G1014" si="69">ROUND(D1010*E1010,0)</f>
        <v>120</v>
      </c>
      <c r="H1010" s="67"/>
    </row>
    <row r="1011" spans="1:8" s="44" customFormat="1" ht="15.75" hidden="1" customHeight="1" x14ac:dyDescent="0.25">
      <c r="A1011" s="44">
        <v>1</v>
      </c>
      <c r="B1011" s="16" t="s">
        <v>57</v>
      </c>
      <c r="C1011" s="29">
        <v>300</v>
      </c>
      <c r="D1011" s="2">
        <v>70</v>
      </c>
      <c r="E1011" s="38">
        <v>7</v>
      </c>
      <c r="F1011" s="2">
        <f t="shared" si="68"/>
        <v>2</v>
      </c>
      <c r="G1011" s="2">
        <f t="shared" si="69"/>
        <v>490</v>
      </c>
      <c r="H1011" s="67"/>
    </row>
    <row r="1012" spans="1:8" s="44" customFormat="1" ht="15.75" hidden="1" customHeight="1" x14ac:dyDescent="0.25">
      <c r="A1012" s="44">
        <v>1</v>
      </c>
      <c r="B1012" s="16" t="s">
        <v>21</v>
      </c>
      <c r="C1012" s="29">
        <v>300</v>
      </c>
      <c r="D1012" s="2">
        <v>50</v>
      </c>
      <c r="E1012" s="38">
        <v>7</v>
      </c>
      <c r="F1012" s="2">
        <f t="shared" si="68"/>
        <v>1</v>
      </c>
      <c r="G1012" s="2">
        <f t="shared" si="69"/>
        <v>350</v>
      </c>
      <c r="H1012" s="67"/>
    </row>
    <row r="1013" spans="1:8" s="44" customFormat="1" ht="17.25" hidden="1" customHeight="1" x14ac:dyDescent="0.25">
      <c r="A1013" s="44">
        <v>1</v>
      </c>
      <c r="B1013" s="16" t="s">
        <v>45</v>
      </c>
      <c r="C1013" s="29">
        <v>300</v>
      </c>
      <c r="D1013" s="2">
        <v>50</v>
      </c>
      <c r="E1013" s="38">
        <v>6</v>
      </c>
      <c r="F1013" s="2">
        <f t="shared" si="68"/>
        <v>1</v>
      </c>
      <c r="G1013" s="2">
        <f t="shared" si="69"/>
        <v>300</v>
      </c>
      <c r="H1013" s="67"/>
    </row>
    <row r="1014" spans="1:8" s="44" customFormat="1" ht="16.5" hidden="1" customHeight="1" x14ac:dyDescent="0.25">
      <c r="A1014" s="44">
        <v>1</v>
      </c>
      <c r="B1014" s="16" t="s">
        <v>61</v>
      </c>
      <c r="C1014" s="29">
        <v>300</v>
      </c>
      <c r="D1014" s="2">
        <v>70</v>
      </c>
      <c r="E1014" s="38">
        <v>10</v>
      </c>
      <c r="F1014" s="2">
        <f t="shared" si="68"/>
        <v>2</v>
      </c>
      <c r="G1014" s="2">
        <f t="shared" si="69"/>
        <v>700</v>
      </c>
      <c r="H1014" s="67"/>
    </row>
    <row r="1015" spans="1:8" s="44" customFormat="1" hidden="1" x14ac:dyDescent="0.25">
      <c r="A1015" s="44">
        <v>1</v>
      </c>
      <c r="B1015" s="59" t="s">
        <v>9</v>
      </c>
      <c r="C1015" s="29"/>
      <c r="D1015" s="20">
        <f>SUM(D1010:D1014)</f>
        <v>260</v>
      </c>
      <c r="E1015" s="7">
        <f>G1015/D1015</f>
        <v>7.5384615384615383</v>
      </c>
      <c r="F1015" s="87">
        <f>SUM(F1010:F1014)</f>
        <v>6</v>
      </c>
      <c r="G1015" s="8">
        <f>SUM(G1010:G1014)</f>
        <v>1960</v>
      </c>
      <c r="H1015" s="67"/>
    </row>
    <row r="1016" spans="1:8" s="44" customFormat="1" hidden="1" x14ac:dyDescent="0.25">
      <c r="A1016" s="44">
        <v>1</v>
      </c>
      <c r="B1016" s="24" t="s">
        <v>65</v>
      </c>
      <c r="C1016" s="29"/>
      <c r="D1016" s="20"/>
      <c r="E1016" s="7"/>
      <c r="F1016" s="88"/>
      <c r="G1016" s="8"/>
      <c r="H1016" s="67"/>
    </row>
    <row r="1017" spans="1:8" s="44" customFormat="1" hidden="1" x14ac:dyDescent="0.25">
      <c r="A1017" s="44">
        <v>1</v>
      </c>
      <c r="B1017" s="17" t="s">
        <v>37</v>
      </c>
      <c r="C1017" s="89">
        <v>240</v>
      </c>
      <c r="D1017" s="26">
        <v>760</v>
      </c>
      <c r="E1017" s="54">
        <v>8</v>
      </c>
      <c r="F1017" s="2">
        <f>ROUND(G1017/C1017,0)</f>
        <v>25</v>
      </c>
      <c r="G1017" s="2">
        <f>ROUND(D1017*E1017,0)</f>
        <v>6080</v>
      </c>
      <c r="H1017" s="67"/>
    </row>
    <row r="1018" spans="1:8" s="44" customFormat="1" hidden="1" x14ac:dyDescent="0.25">
      <c r="A1018" s="44">
        <v>1</v>
      </c>
      <c r="B1018" s="3" t="s">
        <v>64</v>
      </c>
      <c r="C1018" s="89">
        <v>240</v>
      </c>
      <c r="D1018" s="26">
        <v>60</v>
      </c>
      <c r="E1018" s="90">
        <v>3</v>
      </c>
      <c r="F1018" s="2">
        <f>ROUND(G1018/C1018,0)</f>
        <v>1</v>
      </c>
      <c r="G1018" s="2">
        <f>ROUND(D1018*E1018,0)</f>
        <v>180</v>
      </c>
      <c r="H1018" s="67"/>
    </row>
    <row r="1019" spans="1:8" s="44" customFormat="1" hidden="1" x14ac:dyDescent="0.25">
      <c r="A1019" s="44">
        <v>1</v>
      </c>
      <c r="B1019" s="91" t="s">
        <v>23</v>
      </c>
      <c r="C1019" s="89">
        <v>240</v>
      </c>
      <c r="D1019" s="26">
        <v>15</v>
      </c>
      <c r="E1019" s="90">
        <v>3</v>
      </c>
      <c r="F1019" s="2">
        <f t="shared" ref="F1019:F1020" si="70">ROUND(G1019/C1019,0)</f>
        <v>0</v>
      </c>
      <c r="G1019" s="2">
        <f t="shared" ref="G1019:G1020" si="71">ROUND(D1019*E1019,0)</f>
        <v>45</v>
      </c>
      <c r="H1019" s="67"/>
    </row>
    <row r="1020" spans="1:8" s="44" customFormat="1" hidden="1" x14ac:dyDescent="0.25">
      <c r="A1020" s="44">
        <v>1</v>
      </c>
      <c r="B1020" s="91" t="s">
        <v>57</v>
      </c>
      <c r="C1020" s="89">
        <v>240</v>
      </c>
      <c r="D1020" s="26">
        <v>350</v>
      </c>
      <c r="E1020" s="90">
        <v>8</v>
      </c>
      <c r="F1020" s="2">
        <f t="shared" si="70"/>
        <v>12</v>
      </c>
      <c r="G1020" s="2">
        <f t="shared" si="71"/>
        <v>2800</v>
      </c>
      <c r="H1020" s="67"/>
    </row>
    <row r="1021" spans="1:8" s="44" customFormat="1" hidden="1" x14ac:dyDescent="0.25">
      <c r="A1021" s="44">
        <v>1</v>
      </c>
      <c r="B1021" s="92" t="s">
        <v>107</v>
      </c>
      <c r="C1021" s="89"/>
      <c r="D1021" s="55">
        <f>SUM(D1017:D1020)</f>
        <v>1185</v>
      </c>
      <c r="E1021" s="7">
        <f t="shared" ref="E1021:E1022" si="72">G1021/D1021</f>
        <v>7.6835443037974684</v>
      </c>
      <c r="F1021" s="55">
        <f t="shared" ref="F1021:G1021" si="73">SUM(F1017:F1020)</f>
        <v>38</v>
      </c>
      <c r="G1021" s="55">
        <f t="shared" si="73"/>
        <v>9105</v>
      </c>
      <c r="H1021" s="67"/>
    </row>
    <row r="1022" spans="1:8" s="44" customFormat="1" ht="18" hidden="1" customHeight="1" x14ac:dyDescent="0.25">
      <c r="A1022" s="44">
        <v>1</v>
      </c>
      <c r="B1022" s="93" t="s">
        <v>85</v>
      </c>
      <c r="C1022" s="89"/>
      <c r="D1022" s="8">
        <f>D1015+D1021</f>
        <v>1445</v>
      </c>
      <c r="E1022" s="7">
        <f t="shared" si="72"/>
        <v>7.6574394463667819</v>
      </c>
      <c r="F1022" s="8">
        <f>F1015+F1021</f>
        <v>44</v>
      </c>
      <c r="G1022" s="37">
        <f>G1015+G1021</f>
        <v>11065</v>
      </c>
      <c r="H1022" s="67"/>
    </row>
    <row r="1023" spans="1:8" s="44" customFormat="1" ht="34.5" hidden="1" customHeight="1" x14ac:dyDescent="0.25">
      <c r="B1023" s="18" t="s">
        <v>127</v>
      </c>
      <c r="C1023" s="89"/>
      <c r="D1023" s="94">
        <v>2385</v>
      </c>
      <c r="E1023" s="7"/>
      <c r="F1023" s="8"/>
      <c r="G1023" s="8"/>
      <c r="H1023" s="67"/>
    </row>
    <row r="1024" spans="1:8" s="44" customFormat="1" ht="34.5" hidden="1" customHeight="1" x14ac:dyDescent="0.25">
      <c r="B1024" s="18" t="s">
        <v>126</v>
      </c>
      <c r="C1024" s="89"/>
      <c r="D1024" s="94">
        <v>1200</v>
      </c>
      <c r="E1024" s="7"/>
      <c r="F1024" s="8"/>
      <c r="G1024" s="8"/>
      <c r="H1024" s="67"/>
    </row>
    <row r="1025" spans="1:8" s="44" customFormat="1" ht="30" hidden="1" customHeight="1" x14ac:dyDescent="0.25">
      <c r="A1025" s="44">
        <v>1</v>
      </c>
      <c r="B1025" s="18" t="s">
        <v>139</v>
      </c>
      <c r="C1025" s="53"/>
      <c r="D1025" s="94">
        <v>5</v>
      </c>
      <c r="E1025" s="95"/>
      <c r="F1025" s="20"/>
      <c r="G1025" s="20"/>
      <c r="H1025" s="67"/>
    </row>
    <row r="1026" spans="1:8" ht="15.75" hidden="1" thickBot="1" x14ac:dyDescent="0.3">
      <c r="A1026" s="44">
        <v>1</v>
      </c>
      <c r="B1026" s="96" t="s">
        <v>10</v>
      </c>
      <c r="C1026" s="97"/>
      <c r="D1026" s="98"/>
      <c r="E1026" s="98"/>
      <c r="F1026" s="98"/>
      <c r="G1026" s="98"/>
    </row>
    <row r="1027" spans="1:8" hidden="1" x14ac:dyDescent="0.25">
      <c r="A1027" s="44">
        <v>1</v>
      </c>
      <c r="B1027" s="50"/>
      <c r="C1027" s="99"/>
      <c r="D1027" s="2"/>
      <c r="E1027" s="2"/>
      <c r="F1027" s="2"/>
      <c r="G1027" s="2"/>
    </row>
    <row r="1028" spans="1:8" ht="42" hidden="1" customHeight="1" x14ac:dyDescent="0.25">
      <c r="A1028" s="44">
        <v>1</v>
      </c>
      <c r="B1028" s="41" t="s">
        <v>147</v>
      </c>
      <c r="C1028" s="51"/>
      <c r="D1028" s="2"/>
      <c r="E1028" s="2"/>
      <c r="F1028" s="2"/>
      <c r="G1028" s="2"/>
    </row>
    <row r="1029" spans="1:8" s="27" customFormat="1" ht="18.75" hidden="1" customHeight="1" x14ac:dyDescent="0.25">
      <c r="A1029" s="44">
        <v>1</v>
      </c>
      <c r="B1029" s="10" t="s">
        <v>149</v>
      </c>
      <c r="C1029" s="10"/>
      <c r="D1029" s="46"/>
      <c r="E1029" s="26"/>
      <c r="F1029" s="26"/>
      <c r="G1029" s="26"/>
      <c r="H1029" s="82"/>
    </row>
    <row r="1030" spans="1:8" s="27" customFormat="1" ht="36" hidden="1" customHeight="1" x14ac:dyDescent="0.25">
      <c r="A1030" s="44">
        <v>1</v>
      </c>
      <c r="B1030" s="12" t="s">
        <v>233</v>
      </c>
      <c r="C1030" s="28"/>
      <c r="D1030" s="26">
        <f>SUM(D1032,D1033,D1035)+D1031/2.7</f>
        <v>2012.962962962963</v>
      </c>
      <c r="E1030" s="26"/>
      <c r="F1030" s="26"/>
      <c r="G1030" s="26"/>
      <c r="H1030" s="82"/>
    </row>
    <row r="1031" spans="1:8" s="27" customFormat="1" ht="27.75" hidden="1" customHeight="1" x14ac:dyDescent="0.25">
      <c r="A1031" s="44">
        <v>1</v>
      </c>
      <c r="B1031" s="12" t="s">
        <v>213</v>
      </c>
      <c r="C1031" s="15"/>
      <c r="D1031" s="2">
        <f>175+130</f>
        <v>305</v>
      </c>
      <c r="E1031" s="15"/>
      <c r="F1031" s="15"/>
      <c r="G1031" s="15"/>
      <c r="H1031" s="82"/>
    </row>
    <row r="1032" spans="1:8" s="27" customFormat="1" hidden="1" x14ac:dyDescent="0.25">
      <c r="A1032" s="44">
        <v>1</v>
      </c>
      <c r="B1032" s="29" t="s">
        <v>150</v>
      </c>
      <c r="C1032" s="28"/>
      <c r="D1032" s="26"/>
      <c r="E1032" s="26"/>
      <c r="F1032" s="26"/>
      <c r="G1032" s="26"/>
      <c r="H1032" s="82"/>
    </row>
    <row r="1033" spans="1:8" s="27" customFormat="1" ht="17.25" hidden="1" customHeight="1" x14ac:dyDescent="0.25">
      <c r="A1033" s="44">
        <v>1</v>
      </c>
      <c r="B1033" s="29" t="s">
        <v>151</v>
      </c>
      <c r="C1033" s="28"/>
      <c r="D1033" s="2">
        <v>100</v>
      </c>
      <c r="E1033" s="26"/>
      <c r="F1033" s="26"/>
      <c r="G1033" s="26"/>
      <c r="H1033" s="82"/>
    </row>
    <row r="1034" spans="1:8" s="27" customFormat="1" ht="30" hidden="1" x14ac:dyDescent="0.25">
      <c r="A1034" s="44">
        <v>1</v>
      </c>
      <c r="B1034" s="29" t="s">
        <v>152</v>
      </c>
      <c r="C1034" s="28"/>
      <c r="D1034" s="2"/>
      <c r="E1034" s="26"/>
      <c r="F1034" s="26"/>
      <c r="G1034" s="26"/>
      <c r="H1034" s="82"/>
    </row>
    <row r="1035" spans="1:8" s="27" customFormat="1" hidden="1" x14ac:dyDescent="0.25">
      <c r="A1035" s="44">
        <v>1</v>
      </c>
      <c r="B1035" s="12" t="s">
        <v>153</v>
      </c>
      <c r="C1035" s="28"/>
      <c r="D1035" s="2">
        <v>1800</v>
      </c>
      <c r="E1035" s="26"/>
      <c r="F1035" s="26"/>
      <c r="G1035" s="26"/>
      <c r="H1035" s="82"/>
    </row>
    <row r="1036" spans="1:8" s="27" customFormat="1" ht="30" hidden="1" x14ac:dyDescent="0.25">
      <c r="A1036" s="44">
        <v>1</v>
      </c>
      <c r="B1036" s="12" t="s">
        <v>212</v>
      </c>
      <c r="C1036" s="28"/>
      <c r="D1036" s="6">
        <v>325</v>
      </c>
      <c r="E1036" s="26"/>
      <c r="F1036" s="26"/>
      <c r="G1036" s="26"/>
      <c r="H1036" s="82"/>
    </row>
    <row r="1037" spans="1:8" hidden="1" x14ac:dyDescent="0.25">
      <c r="A1037" s="44">
        <v>1</v>
      </c>
      <c r="B1037" s="13" t="s">
        <v>87</v>
      </c>
      <c r="C1037" s="100"/>
      <c r="D1037" s="2">
        <f>D1038+D1039</f>
        <v>3991.1764705882351</v>
      </c>
      <c r="E1037" s="2"/>
      <c r="F1037" s="2"/>
      <c r="G1037" s="2"/>
    </row>
    <row r="1038" spans="1:8" hidden="1" x14ac:dyDescent="0.25">
      <c r="A1038" s="44">
        <v>1</v>
      </c>
      <c r="B1038" s="13" t="s">
        <v>192</v>
      </c>
      <c r="C1038" s="100"/>
      <c r="D1038" s="2">
        <v>3600</v>
      </c>
      <c r="E1038" s="2"/>
      <c r="F1038" s="2"/>
      <c r="G1038" s="2"/>
    </row>
    <row r="1039" spans="1:8" hidden="1" x14ac:dyDescent="0.25">
      <c r="A1039" s="44">
        <v>1</v>
      </c>
      <c r="B1039" s="13" t="s">
        <v>194</v>
      </c>
      <c r="C1039" s="100"/>
      <c r="D1039" s="6">
        <f>D1040/8.5</f>
        <v>391.1764705882353</v>
      </c>
      <c r="E1039" s="2"/>
      <c r="F1039" s="2"/>
      <c r="G1039" s="2"/>
    </row>
    <row r="1040" spans="1:8" s="27" customFormat="1" hidden="1" x14ac:dyDescent="0.25">
      <c r="A1040" s="44">
        <v>1</v>
      </c>
      <c r="B1040" s="25" t="s">
        <v>193</v>
      </c>
      <c r="C1040" s="83"/>
      <c r="D1040" s="2">
        <v>3325</v>
      </c>
      <c r="E1040" s="26"/>
      <c r="F1040" s="26"/>
      <c r="G1040" s="26"/>
      <c r="H1040" s="82"/>
    </row>
    <row r="1041" spans="1:8" s="27" customFormat="1" ht="15.75" hidden="1" customHeight="1" x14ac:dyDescent="0.25">
      <c r="A1041" s="44">
        <v>1</v>
      </c>
      <c r="B1041" s="30" t="s">
        <v>154</v>
      </c>
      <c r="C1041" s="31"/>
      <c r="D1041" s="28">
        <f>D1030+ROUND(D1038*3.2,0)+D1040/3.9</f>
        <v>14385.527065527065</v>
      </c>
      <c r="E1041" s="32"/>
      <c r="F1041" s="32"/>
      <c r="G1041" s="37"/>
      <c r="H1041" s="82"/>
    </row>
    <row r="1042" spans="1:8" s="27" customFormat="1" ht="15.75" hidden="1" customHeight="1" x14ac:dyDescent="0.25">
      <c r="A1042" s="44">
        <v>1</v>
      </c>
      <c r="B1042" s="10" t="s">
        <v>113</v>
      </c>
      <c r="C1042" s="11"/>
      <c r="D1042" s="2"/>
      <c r="E1042" s="32"/>
      <c r="F1042" s="32"/>
      <c r="G1042" s="37"/>
      <c r="H1042" s="82"/>
    </row>
    <row r="1043" spans="1:8" s="27" customFormat="1" hidden="1" x14ac:dyDescent="0.25">
      <c r="A1043" s="44">
        <v>1</v>
      </c>
      <c r="B1043" s="12" t="s">
        <v>233</v>
      </c>
      <c r="C1043" s="11"/>
      <c r="D1043" s="2">
        <f>SUM(D1044,D1045,D1052,D1058,D1059,D1060)</f>
        <v>927</v>
      </c>
      <c r="E1043" s="32"/>
      <c r="F1043" s="32"/>
      <c r="G1043" s="37"/>
      <c r="H1043" s="82"/>
    </row>
    <row r="1044" spans="1:8" s="27" customFormat="1" ht="15.75" hidden="1" customHeight="1" x14ac:dyDescent="0.25">
      <c r="A1044" s="44">
        <v>1</v>
      </c>
      <c r="B1044" s="12" t="s">
        <v>150</v>
      </c>
      <c r="C1044" s="11"/>
      <c r="D1044" s="2"/>
      <c r="E1044" s="32"/>
      <c r="F1044" s="32"/>
      <c r="G1044" s="37"/>
      <c r="H1044" s="82"/>
    </row>
    <row r="1045" spans="1:8" s="27" customFormat="1" ht="15.75" hidden="1" customHeight="1" x14ac:dyDescent="0.25">
      <c r="A1045" s="44">
        <v>1</v>
      </c>
      <c r="B1045" s="29" t="s">
        <v>155</v>
      </c>
      <c r="C1045" s="11"/>
      <c r="D1045" s="2">
        <f>D1046+D1047+D1048+D1050</f>
        <v>696</v>
      </c>
      <c r="E1045" s="32"/>
      <c r="F1045" s="32"/>
      <c r="G1045" s="37"/>
      <c r="H1045" s="82"/>
    </row>
    <row r="1046" spans="1:8" s="27" customFormat="1" ht="19.5" hidden="1" customHeight="1" x14ac:dyDescent="0.25">
      <c r="A1046" s="44">
        <v>1</v>
      </c>
      <c r="B1046" s="33" t="s">
        <v>156</v>
      </c>
      <c r="C1046" s="11"/>
      <c r="D1046" s="26">
        <v>535</v>
      </c>
      <c r="E1046" s="32"/>
      <c r="F1046" s="32"/>
      <c r="G1046" s="37"/>
      <c r="H1046" s="82"/>
    </row>
    <row r="1047" spans="1:8" s="27" customFormat="1" ht="15.75" hidden="1" customHeight="1" x14ac:dyDescent="0.25">
      <c r="A1047" s="44">
        <v>1</v>
      </c>
      <c r="B1047" s="33" t="s">
        <v>157</v>
      </c>
      <c r="C1047" s="11"/>
      <c r="D1047" s="26">
        <v>161</v>
      </c>
      <c r="E1047" s="32"/>
      <c r="F1047" s="32"/>
      <c r="G1047" s="37"/>
      <c r="H1047" s="82"/>
    </row>
    <row r="1048" spans="1:8" s="27" customFormat="1" ht="30.75" hidden="1" customHeight="1" x14ac:dyDescent="0.25">
      <c r="A1048" s="44">
        <v>1</v>
      </c>
      <c r="B1048" s="33" t="s">
        <v>158</v>
      </c>
      <c r="C1048" s="11"/>
      <c r="D1048" s="26"/>
      <c r="E1048" s="32"/>
      <c r="F1048" s="32"/>
      <c r="G1048" s="37"/>
      <c r="H1048" s="82"/>
    </row>
    <row r="1049" spans="1:8" s="27" customFormat="1" hidden="1" x14ac:dyDescent="0.25">
      <c r="A1049" s="44">
        <v>1</v>
      </c>
      <c r="B1049" s="33" t="s">
        <v>159</v>
      </c>
      <c r="C1049" s="11"/>
      <c r="D1049" s="26"/>
      <c r="E1049" s="32"/>
      <c r="F1049" s="32"/>
      <c r="G1049" s="37"/>
      <c r="H1049" s="82"/>
    </row>
    <row r="1050" spans="1:8" s="27" customFormat="1" ht="30" hidden="1" x14ac:dyDescent="0.25">
      <c r="A1050" s="44">
        <v>1</v>
      </c>
      <c r="B1050" s="33" t="s">
        <v>160</v>
      </c>
      <c r="C1050" s="11"/>
      <c r="D1050" s="26"/>
      <c r="E1050" s="32"/>
      <c r="F1050" s="32"/>
      <c r="G1050" s="37"/>
      <c r="H1050" s="82"/>
    </row>
    <row r="1051" spans="1:8" s="27" customFormat="1" hidden="1" x14ac:dyDescent="0.25">
      <c r="A1051" s="44">
        <v>1</v>
      </c>
      <c r="B1051" s="33" t="s">
        <v>159</v>
      </c>
      <c r="C1051" s="11"/>
      <c r="D1051" s="48"/>
      <c r="E1051" s="32"/>
      <c r="F1051" s="32"/>
      <c r="G1051" s="37"/>
      <c r="H1051" s="82"/>
    </row>
    <row r="1052" spans="1:8" s="27" customFormat="1" ht="30" hidden="1" customHeight="1" x14ac:dyDescent="0.25">
      <c r="A1052" s="44">
        <v>1</v>
      </c>
      <c r="B1052" s="29" t="s">
        <v>161</v>
      </c>
      <c r="C1052" s="11"/>
      <c r="D1052" s="2">
        <f>SUM(D1053,D1054,D1056)</f>
        <v>231</v>
      </c>
      <c r="E1052" s="32"/>
      <c r="F1052" s="32"/>
      <c r="G1052" s="37"/>
      <c r="H1052" s="82"/>
    </row>
    <row r="1053" spans="1:8" s="27" customFormat="1" ht="30" hidden="1" x14ac:dyDescent="0.25">
      <c r="A1053" s="44">
        <v>1</v>
      </c>
      <c r="B1053" s="33" t="s">
        <v>162</v>
      </c>
      <c r="C1053" s="11"/>
      <c r="D1053" s="2">
        <v>231</v>
      </c>
      <c r="E1053" s="32"/>
      <c r="F1053" s="32"/>
      <c r="G1053" s="37"/>
      <c r="H1053" s="82"/>
    </row>
    <row r="1054" spans="1:8" s="27" customFormat="1" ht="45" hidden="1" x14ac:dyDescent="0.25">
      <c r="A1054" s="44">
        <v>1</v>
      </c>
      <c r="B1054" s="33" t="s">
        <v>163</v>
      </c>
      <c r="C1054" s="11"/>
      <c r="D1054" s="23"/>
      <c r="E1054" s="32"/>
      <c r="F1054" s="32"/>
      <c r="G1054" s="37"/>
      <c r="H1054" s="82"/>
    </row>
    <row r="1055" spans="1:8" s="27" customFormat="1" hidden="1" x14ac:dyDescent="0.25">
      <c r="A1055" s="44">
        <v>1</v>
      </c>
      <c r="B1055" s="33" t="s">
        <v>159</v>
      </c>
      <c r="C1055" s="11"/>
      <c r="D1055" s="23"/>
      <c r="E1055" s="32"/>
      <c r="F1055" s="32"/>
      <c r="G1055" s="37"/>
      <c r="H1055" s="82"/>
    </row>
    <row r="1056" spans="1:8" s="27" customFormat="1" ht="45" hidden="1" x14ac:dyDescent="0.25">
      <c r="A1056" s="44">
        <v>1</v>
      </c>
      <c r="B1056" s="33" t="s">
        <v>164</v>
      </c>
      <c r="C1056" s="11"/>
      <c r="D1056" s="23"/>
      <c r="E1056" s="32"/>
      <c r="F1056" s="32"/>
      <c r="G1056" s="37"/>
      <c r="H1056" s="82"/>
    </row>
    <row r="1057" spans="1:8" s="27" customFormat="1" hidden="1" x14ac:dyDescent="0.25">
      <c r="A1057" s="44">
        <v>1</v>
      </c>
      <c r="B1057" s="33" t="s">
        <v>159</v>
      </c>
      <c r="C1057" s="11"/>
      <c r="D1057" s="23"/>
      <c r="E1057" s="32"/>
      <c r="F1057" s="32"/>
      <c r="G1057" s="37"/>
      <c r="H1057" s="82"/>
    </row>
    <row r="1058" spans="1:8" s="27" customFormat="1" ht="31.5" hidden="1" customHeight="1" x14ac:dyDescent="0.25">
      <c r="A1058" s="44">
        <v>1</v>
      </c>
      <c r="B1058" s="29" t="s">
        <v>165</v>
      </c>
      <c r="C1058" s="11"/>
      <c r="D1058" s="2"/>
      <c r="E1058" s="32"/>
      <c r="F1058" s="32"/>
      <c r="G1058" s="37"/>
      <c r="H1058" s="82"/>
    </row>
    <row r="1059" spans="1:8" s="27" customFormat="1" ht="15.75" hidden="1" customHeight="1" x14ac:dyDescent="0.25">
      <c r="A1059" s="44">
        <v>1</v>
      </c>
      <c r="B1059" s="29" t="s">
        <v>166</v>
      </c>
      <c r="C1059" s="11"/>
      <c r="D1059" s="2"/>
      <c r="E1059" s="32"/>
      <c r="F1059" s="32"/>
      <c r="G1059" s="37"/>
      <c r="H1059" s="82"/>
    </row>
    <row r="1060" spans="1:8" s="27" customFormat="1" ht="15.75" hidden="1" customHeight="1" x14ac:dyDescent="0.25">
      <c r="A1060" s="44">
        <v>1</v>
      </c>
      <c r="B1060" s="12" t="s">
        <v>167</v>
      </c>
      <c r="C1060" s="11"/>
      <c r="D1060" s="2"/>
      <c r="E1060" s="32"/>
      <c r="F1060" s="32"/>
      <c r="G1060" s="37"/>
      <c r="H1060" s="82"/>
    </row>
    <row r="1061" spans="1:8" s="27" customFormat="1" hidden="1" x14ac:dyDescent="0.25">
      <c r="A1061" s="44">
        <v>1</v>
      </c>
      <c r="B1061" s="13" t="s">
        <v>87</v>
      </c>
      <c r="C1061" s="28"/>
      <c r="D1061" s="26"/>
      <c r="E1061" s="32"/>
      <c r="F1061" s="32"/>
      <c r="G1061" s="37"/>
      <c r="H1061" s="82"/>
    </row>
    <row r="1062" spans="1:8" s="27" customFormat="1" hidden="1" x14ac:dyDescent="0.25">
      <c r="A1062" s="44">
        <v>1</v>
      </c>
      <c r="B1062" s="25" t="s">
        <v>110</v>
      </c>
      <c r="C1062" s="28"/>
      <c r="D1062" s="48"/>
      <c r="E1062" s="32"/>
      <c r="F1062" s="32"/>
      <c r="G1062" s="37"/>
      <c r="H1062" s="82"/>
    </row>
    <row r="1063" spans="1:8" ht="30" hidden="1" x14ac:dyDescent="0.25">
      <c r="A1063" s="44">
        <v>1</v>
      </c>
      <c r="B1063" s="13" t="s">
        <v>88</v>
      </c>
      <c r="C1063" s="11"/>
      <c r="D1063" s="2">
        <v>150</v>
      </c>
      <c r="E1063" s="2"/>
      <c r="F1063" s="2"/>
      <c r="G1063" s="2"/>
    </row>
    <row r="1064" spans="1:8" s="27" customFormat="1" ht="15.75" hidden="1" customHeight="1" x14ac:dyDescent="0.25">
      <c r="A1064" s="44">
        <v>1</v>
      </c>
      <c r="B1064" s="13" t="s">
        <v>168</v>
      </c>
      <c r="C1064" s="11"/>
      <c r="D1064" s="2"/>
      <c r="E1064" s="32"/>
      <c r="F1064" s="32"/>
      <c r="G1064" s="37"/>
      <c r="H1064" s="82"/>
    </row>
    <row r="1065" spans="1:8" s="27" customFormat="1" hidden="1" x14ac:dyDescent="0.25">
      <c r="A1065" s="44">
        <v>1</v>
      </c>
      <c r="B1065" s="34"/>
      <c r="C1065" s="11"/>
      <c r="D1065" s="2"/>
      <c r="E1065" s="32"/>
      <c r="F1065" s="32"/>
      <c r="G1065" s="37"/>
      <c r="H1065" s="82"/>
    </row>
    <row r="1066" spans="1:8" s="27" customFormat="1" hidden="1" x14ac:dyDescent="0.25">
      <c r="A1066" s="44">
        <v>1</v>
      </c>
      <c r="B1066" s="35" t="s">
        <v>112</v>
      </c>
      <c r="C1066" s="11"/>
      <c r="D1066" s="8">
        <f>D1043+ROUND(D1061*3.2,0)+D1063</f>
        <v>1077</v>
      </c>
      <c r="E1066" s="32"/>
      <c r="F1066" s="32"/>
      <c r="G1066" s="37"/>
      <c r="H1066" s="82"/>
    </row>
    <row r="1067" spans="1:8" s="27" customFormat="1" hidden="1" x14ac:dyDescent="0.25">
      <c r="A1067" s="44">
        <v>1</v>
      </c>
      <c r="B1067" s="36" t="s">
        <v>111</v>
      </c>
      <c r="C1067" s="11"/>
      <c r="D1067" s="8">
        <f>SUM(D1041,D1066)</f>
        <v>15462.527065527065</v>
      </c>
      <c r="E1067" s="32"/>
      <c r="F1067" s="32"/>
      <c r="G1067" s="37"/>
      <c r="H1067" s="82"/>
    </row>
    <row r="1068" spans="1:8" ht="16.5" hidden="1" customHeight="1" x14ac:dyDescent="0.25">
      <c r="A1068" s="44">
        <v>1</v>
      </c>
      <c r="B1068" s="19" t="s">
        <v>7</v>
      </c>
      <c r="C1068" s="100"/>
      <c r="D1068" s="8"/>
      <c r="E1068" s="2"/>
      <c r="F1068" s="2"/>
      <c r="G1068" s="2"/>
    </row>
    <row r="1069" spans="1:8" ht="15.75" hidden="1" customHeight="1" x14ac:dyDescent="0.25">
      <c r="A1069" s="44">
        <v>1</v>
      </c>
      <c r="B1069" s="24" t="s">
        <v>65</v>
      </c>
      <c r="C1069" s="100"/>
      <c r="D1069" s="8"/>
      <c r="E1069" s="2"/>
      <c r="F1069" s="2"/>
      <c r="G1069" s="2"/>
    </row>
    <row r="1070" spans="1:8" hidden="1" x14ac:dyDescent="0.25">
      <c r="A1070" s="44">
        <v>1</v>
      </c>
      <c r="B1070" s="17" t="s">
        <v>37</v>
      </c>
      <c r="C1070" s="1">
        <v>240</v>
      </c>
      <c r="D1070" s="2">
        <v>110</v>
      </c>
      <c r="E1070" s="101">
        <v>8</v>
      </c>
      <c r="F1070" s="2">
        <f>G1070/C1070</f>
        <v>3.6666666666666665</v>
      </c>
      <c r="G1070" s="2">
        <f>ROUND(D1070*E1070,0)</f>
        <v>880</v>
      </c>
    </row>
    <row r="1071" spans="1:8" hidden="1" x14ac:dyDescent="0.25">
      <c r="A1071" s="44">
        <v>1</v>
      </c>
      <c r="B1071" s="17" t="s">
        <v>57</v>
      </c>
      <c r="C1071" s="1">
        <v>240</v>
      </c>
      <c r="D1071" s="2">
        <v>190</v>
      </c>
      <c r="E1071" s="101">
        <v>8</v>
      </c>
      <c r="F1071" s="2">
        <f>G1071/C1071</f>
        <v>6.333333333333333</v>
      </c>
      <c r="G1071" s="2">
        <f>ROUND(D1071*E1071,0)</f>
        <v>1520</v>
      </c>
    </row>
    <row r="1072" spans="1:8" ht="18" hidden="1" customHeight="1" x14ac:dyDescent="0.25">
      <c r="A1072" s="44">
        <v>1</v>
      </c>
      <c r="B1072" s="59" t="s">
        <v>107</v>
      </c>
      <c r="C1072" s="1"/>
      <c r="D1072" s="20">
        <f>SUM(D1070:D1071)</f>
        <v>300</v>
      </c>
      <c r="E1072" s="7">
        <f t="shared" ref="E1072:E1073" si="74">G1072/D1072</f>
        <v>8</v>
      </c>
      <c r="F1072" s="20">
        <f>SUM(F1070:F1071)</f>
        <v>10</v>
      </c>
      <c r="G1072" s="20">
        <f>SUM(G1070:G1071)</f>
        <v>2400</v>
      </c>
    </row>
    <row r="1073" spans="1:8" ht="18" hidden="1" customHeight="1" x14ac:dyDescent="0.25">
      <c r="A1073" s="44">
        <v>1</v>
      </c>
      <c r="B1073" s="69" t="s">
        <v>85</v>
      </c>
      <c r="C1073" s="1"/>
      <c r="D1073" s="70">
        <f t="shared" ref="D1073" si="75">D1072</f>
        <v>300</v>
      </c>
      <c r="E1073" s="7">
        <f t="shared" si="74"/>
        <v>8</v>
      </c>
      <c r="F1073" s="70">
        <f>F1072</f>
        <v>10</v>
      </c>
      <c r="G1073" s="70">
        <f t="shared" ref="G1073" si="76">G1072</f>
        <v>2400</v>
      </c>
    </row>
    <row r="1074" spans="1:8" ht="15.75" hidden="1" thickBot="1" x14ac:dyDescent="0.3">
      <c r="A1074" s="44">
        <v>1</v>
      </c>
      <c r="B1074" s="72" t="s">
        <v>10</v>
      </c>
      <c r="C1074" s="72"/>
      <c r="D1074" s="102"/>
      <c r="E1074" s="102"/>
      <c r="F1074" s="102"/>
      <c r="G1074" s="102"/>
    </row>
    <row r="1075" spans="1:8" ht="26.25" hidden="1" customHeight="1" x14ac:dyDescent="0.25">
      <c r="A1075" s="44">
        <v>1</v>
      </c>
      <c r="B1075" s="103" t="s">
        <v>197</v>
      </c>
      <c r="C1075" s="104"/>
      <c r="D1075" s="105"/>
      <c r="E1075" s="105"/>
      <c r="F1075" s="105"/>
      <c r="G1075" s="105"/>
    </row>
    <row r="1076" spans="1:8" ht="18" hidden="1" customHeight="1" x14ac:dyDescent="0.25">
      <c r="A1076" s="44">
        <v>1</v>
      </c>
      <c r="B1076" s="45" t="s">
        <v>4</v>
      </c>
      <c r="C1076" s="106"/>
      <c r="D1076" s="2"/>
      <c r="E1076" s="2"/>
      <c r="F1076" s="2"/>
      <c r="G1076" s="2"/>
    </row>
    <row r="1077" spans="1:8" hidden="1" x14ac:dyDescent="0.25">
      <c r="A1077" s="44">
        <v>1</v>
      </c>
      <c r="B1077" s="39" t="s">
        <v>21</v>
      </c>
      <c r="C1077" s="52">
        <v>340</v>
      </c>
      <c r="D1077" s="1">
        <v>220</v>
      </c>
      <c r="E1077" s="40">
        <v>12</v>
      </c>
      <c r="F1077" s="2">
        <f>ROUND(G1077/C1077,0)</f>
        <v>8</v>
      </c>
      <c r="G1077" s="2">
        <f>ROUND(D1077*E1077,0)</f>
        <v>2640</v>
      </c>
    </row>
    <row r="1078" spans="1:8" hidden="1" x14ac:dyDescent="0.25">
      <c r="A1078" s="44">
        <v>1</v>
      </c>
      <c r="B1078" s="39" t="s">
        <v>57</v>
      </c>
      <c r="C1078" s="52">
        <v>340</v>
      </c>
      <c r="D1078" s="1">
        <v>100</v>
      </c>
      <c r="E1078" s="40">
        <v>12</v>
      </c>
      <c r="F1078" s="2">
        <f>ROUND(G1078/C1078,0)</f>
        <v>4</v>
      </c>
      <c r="G1078" s="2">
        <f>ROUND(D1078*E1078,0)</f>
        <v>1200</v>
      </c>
    </row>
    <row r="1079" spans="1:8" hidden="1" x14ac:dyDescent="0.25">
      <c r="A1079" s="44">
        <v>1</v>
      </c>
      <c r="B1079" s="39" t="s">
        <v>11</v>
      </c>
      <c r="C1079" s="52">
        <v>340</v>
      </c>
      <c r="D1079" s="1">
        <v>180</v>
      </c>
      <c r="E1079" s="40">
        <v>9</v>
      </c>
      <c r="F1079" s="2">
        <f>ROUND(G1079/C1079,0)</f>
        <v>5</v>
      </c>
      <c r="G1079" s="2">
        <f>ROUND(D1079*E1079,0)</f>
        <v>1620</v>
      </c>
    </row>
    <row r="1080" spans="1:8" hidden="1" x14ac:dyDescent="0.25">
      <c r="A1080" s="44">
        <v>1</v>
      </c>
      <c r="B1080" s="39" t="s">
        <v>58</v>
      </c>
      <c r="C1080" s="52">
        <v>340</v>
      </c>
      <c r="D1080" s="1">
        <v>40</v>
      </c>
      <c r="E1080" s="49">
        <v>13</v>
      </c>
      <c r="F1080" s="2">
        <f>ROUND(G1080/C1080,0)</f>
        <v>2</v>
      </c>
      <c r="G1080" s="2">
        <f>ROUND(D1080*E1080,0)</f>
        <v>520</v>
      </c>
    </row>
    <row r="1081" spans="1:8" ht="15.75" hidden="1" customHeight="1" x14ac:dyDescent="0.25">
      <c r="A1081" s="44">
        <v>1</v>
      </c>
      <c r="B1081" s="107" t="s">
        <v>5</v>
      </c>
      <c r="C1081" s="108">
        <v>340</v>
      </c>
      <c r="D1081" s="108">
        <f>D1077+D1078+D1079+D1080</f>
        <v>540</v>
      </c>
      <c r="E1081" s="7">
        <f t="shared" ref="E1081" si="77">G1081/D1081</f>
        <v>11.074074074074074</v>
      </c>
      <c r="F1081" s="108">
        <f>F1077+F1078+F1079+F1080</f>
        <v>19</v>
      </c>
      <c r="G1081" s="108">
        <f>G1077+G1078+G1079+G1080</f>
        <v>5980</v>
      </c>
    </row>
    <row r="1082" spans="1:8" s="27" customFormat="1" ht="18.75" hidden="1" customHeight="1" x14ac:dyDescent="0.25">
      <c r="A1082" s="44">
        <v>1</v>
      </c>
      <c r="B1082" s="10" t="s">
        <v>149</v>
      </c>
      <c r="C1082" s="10"/>
      <c r="D1082" s="46"/>
      <c r="E1082" s="26"/>
      <c r="F1082" s="26"/>
      <c r="G1082" s="26"/>
      <c r="H1082" s="82"/>
    </row>
    <row r="1083" spans="1:8" s="27" customFormat="1" hidden="1" x14ac:dyDescent="0.25">
      <c r="A1083" s="44">
        <v>1</v>
      </c>
      <c r="B1083" s="12" t="s">
        <v>233</v>
      </c>
      <c r="C1083" s="28"/>
      <c r="D1083" s="26">
        <f>SUM(D1085,D1086,D1088)+D1084/2.7</f>
        <v>8606.2962962962956</v>
      </c>
      <c r="E1083" s="26"/>
      <c r="F1083" s="26"/>
      <c r="G1083" s="26"/>
      <c r="H1083" s="82"/>
    </row>
    <row r="1084" spans="1:8" s="27" customFormat="1" hidden="1" x14ac:dyDescent="0.25">
      <c r="A1084" s="44">
        <v>1</v>
      </c>
      <c r="B1084" s="12" t="s">
        <v>213</v>
      </c>
      <c r="C1084" s="15"/>
      <c r="D1084" s="2">
        <f>365+30</f>
        <v>395</v>
      </c>
      <c r="E1084" s="15"/>
      <c r="F1084" s="15"/>
      <c r="G1084" s="15"/>
      <c r="H1084" s="82"/>
    </row>
    <row r="1085" spans="1:8" s="27" customFormat="1" hidden="1" x14ac:dyDescent="0.25">
      <c r="A1085" s="44">
        <v>1</v>
      </c>
      <c r="B1085" s="29" t="s">
        <v>150</v>
      </c>
      <c r="C1085" s="28"/>
      <c r="D1085" s="26"/>
      <c r="E1085" s="26"/>
      <c r="F1085" s="26"/>
      <c r="G1085" s="26"/>
      <c r="H1085" s="82"/>
    </row>
    <row r="1086" spans="1:8" s="27" customFormat="1" ht="39" hidden="1" customHeight="1" x14ac:dyDescent="0.25">
      <c r="A1086" s="44">
        <v>1</v>
      </c>
      <c r="B1086" s="29" t="s">
        <v>151</v>
      </c>
      <c r="C1086" s="28"/>
      <c r="D1086" s="2">
        <v>260</v>
      </c>
      <c r="E1086" s="26"/>
      <c r="F1086" s="26"/>
      <c r="G1086" s="26"/>
      <c r="H1086" s="82"/>
    </row>
    <row r="1087" spans="1:8" s="27" customFormat="1" ht="30" hidden="1" x14ac:dyDescent="0.25">
      <c r="A1087" s="44">
        <v>1</v>
      </c>
      <c r="B1087" s="29" t="s">
        <v>152</v>
      </c>
      <c r="C1087" s="28"/>
      <c r="D1087" s="2"/>
      <c r="E1087" s="26"/>
      <c r="F1087" s="26"/>
      <c r="G1087" s="26"/>
      <c r="H1087" s="82"/>
    </row>
    <row r="1088" spans="1:8" s="27" customFormat="1" ht="15.75" hidden="1" customHeight="1" x14ac:dyDescent="0.25">
      <c r="A1088" s="44">
        <v>1</v>
      </c>
      <c r="B1088" s="12" t="s">
        <v>153</v>
      </c>
      <c r="C1088" s="28"/>
      <c r="D1088" s="2">
        <v>8200</v>
      </c>
      <c r="E1088" s="26"/>
      <c r="F1088" s="26"/>
      <c r="G1088" s="26"/>
      <c r="H1088" s="82"/>
    </row>
    <row r="1089" spans="1:8" s="27" customFormat="1" ht="48" hidden="1" customHeight="1" x14ac:dyDescent="0.25">
      <c r="A1089" s="44">
        <v>1</v>
      </c>
      <c r="B1089" s="12" t="s">
        <v>212</v>
      </c>
      <c r="C1089" s="28"/>
      <c r="D1089" s="6">
        <v>1241</v>
      </c>
      <c r="E1089" s="26"/>
      <c r="F1089" s="26"/>
      <c r="G1089" s="26"/>
      <c r="H1089" s="82"/>
    </row>
    <row r="1090" spans="1:8" hidden="1" x14ac:dyDescent="0.25">
      <c r="A1090" s="44">
        <v>1</v>
      </c>
      <c r="B1090" s="13" t="s">
        <v>87</v>
      </c>
      <c r="C1090" s="11"/>
      <c r="D1090" s="2">
        <f>D1091+D1092</f>
        <v>8950.2941176470595</v>
      </c>
      <c r="E1090" s="109"/>
      <c r="F1090" s="109"/>
      <c r="G1090" s="109"/>
    </row>
    <row r="1091" spans="1:8" hidden="1" x14ac:dyDescent="0.25">
      <c r="A1091" s="44">
        <v>1</v>
      </c>
      <c r="B1091" s="13" t="s">
        <v>192</v>
      </c>
      <c r="C1091" s="58"/>
      <c r="D1091" s="2">
        <v>8005</v>
      </c>
      <c r="E1091" s="109"/>
      <c r="F1091" s="109"/>
      <c r="G1091" s="109"/>
    </row>
    <row r="1092" spans="1:8" hidden="1" x14ac:dyDescent="0.25">
      <c r="A1092" s="44">
        <v>1</v>
      </c>
      <c r="B1092" s="13" t="s">
        <v>194</v>
      </c>
      <c r="C1092" s="58"/>
      <c r="D1092" s="6">
        <f>D1093/8.5</f>
        <v>945.29411764705878</v>
      </c>
      <c r="E1092" s="109"/>
      <c r="F1092" s="109"/>
      <c r="G1092" s="109"/>
    </row>
    <row r="1093" spans="1:8" s="27" customFormat="1" hidden="1" x14ac:dyDescent="0.25">
      <c r="A1093" s="44">
        <v>1</v>
      </c>
      <c r="B1093" s="25" t="s">
        <v>193</v>
      </c>
      <c r="C1093" s="83"/>
      <c r="D1093" s="2">
        <v>8035</v>
      </c>
      <c r="E1093" s="26"/>
      <c r="F1093" s="26"/>
      <c r="G1093" s="26"/>
      <c r="H1093" s="82"/>
    </row>
    <row r="1094" spans="1:8" s="27" customFormat="1" ht="15.75" hidden="1" customHeight="1" x14ac:dyDescent="0.25">
      <c r="A1094" s="44">
        <v>1</v>
      </c>
      <c r="B1094" s="30" t="s">
        <v>154</v>
      </c>
      <c r="C1094" s="31"/>
      <c r="D1094" s="28">
        <f>D1083+ROUND(D1091*3.2,0)+D1093/3.9</f>
        <v>36282.552706552699</v>
      </c>
      <c r="E1094" s="32"/>
      <c r="F1094" s="32"/>
      <c r="G1094" s="37"/>
      <c r="H1094" s="82"/>
    </row>
    <row r="1095" spans="1:8" s="27" customFormat="1" ht="15.75" hidden="1" customHeight="1" x14ac:dyDescent="0.25">
      <c r="A1095" s="44">
        <v>1</v>
      </c>
      <c r="B1095" s="10" t="s">
        <v>113</v>
      </c>
      <c r="C1095" s="11"/>
      <c r="D1095" s="2"/>
      <c r="E1095" s="32"/>
      <c r="F1095" s="32"/>
      <c r="G1095" s="37"/>
      <c r="H1095" s="82"/>
    </row>
    <row r="1096" spans="1:8" s="27" customFormat="1" hidden="1" x14ac:dyDescent="0.25">
      <c r="A1096" s="44">
        <v>1</v>
      </c>
      <c r="B1096" s="12" t="s">
        <v>233</v>
      </c>
      <c r="C1096" s="11"/>
      <c r="D1096" s="2">
        <f>SUM(D1097,D1098,D1105,D1111,D1112,D1113)</f>
        <v>3160</v>
      </c>
      <c r="E1096" s="32"/>
      <c r="F1096" s="32"/>
      <c r="G1096" s="37"/>
      <c r="H1096" s="82"/>
    </row>
    <row r="1097" spans="1:8" s="27" customFormat="1" ht="15.75" hidden="1" customHeight="1" x14ac:dyDescent="0.25">
      <c r="A1097" s="44">
        <v>1</v>
      </c>
      <c r="B1097" s="12" t="s">
        <v>150</v>
      </c>
      <c r="C1097" s="11"/>
      <c r="D1097" s="2"/>
      <c r="E1097" s="32"/>
      <c r="F1097" s="32"/>
      <c r="G1097" s="37"/>
      <c r="H1097" s="82"/>
    </row>
    <row r="1098" spans="1:8" s="27" customFormat="1" ht="15.75" hidden="1" customHeight="1" x14ac:dyDescent="0.25">
      <c r="A1098" s="44">
        <v>1</v>
      </c>
      <c r="B1098" s="29" t="s">
        <v>155</v>
      </c>
      <c r="C1098" s="11"/>
      <c r="D1098" s="2">
        <f>D1099+D1100+D1101+D1103</f>
        <v>2417</v>
      </c>
      <c r="E1098" s="32"/>
      <c r="F1098" s="32"/>
      <c r="G1098" s="37"/>
      <c r="H1098" s="82"/>
    </row>
    <row r="1099" spans="1:8" s="27" customFormat="1" ht="19.5" hidden="1" customHeight="1" x14ac:dyDescent="0.25">
      <c r="A1099" s="44">
        <v>1</v>
      </c>
      <c r="B1099" s="33" t="s">
        <v>156</v>
      </c>
      <c r="C1099" s="11"/>
      <c r="D1099" s="26">
        <v>1859</v>
      </c>
      <c r="E1099" s="32"/>
      <c r="F1099" s="32"/>
      <c r="G1099" s="37"/>
      <c r="H1099" s="82"/>
    </row>
    <row r="1100" spans="1:8" s="27" customFormat="1" ht="15.75" hidden="1" customHeight="1" x14ac:dyDescent="0.25">
      <c r="A1100" s="44">
        <v>1</v>
      </c>
      <c r="B1100" s="33" t="s">
        <v>157</v>
      </c>
      <c r="C1100" s="11"/>
      <c r="D1100" s="26">
        <v>558</v>
      </c>
      <c r="E1100" s="32"/>
      <c r="F1100" s="32"/>
      <c r="G1100" s="37"/>
      <c r="H1100" s="82"/>
    </row>
    <row r="1101" spans="1:8" s="27" customFormat="1" ht="30.75" hidden="1" customHeight="1" x14ac:dyDescent="0.25">
      <c r="A1101" s="44">
        <v>1</v>
      </c>
      <c r="B1101" s="33" t="s">
        <v>158</v>
      </c>
      <c r="C1101" s="11"/>
      <c r="D1101" s="26"/>
      <c r="E1101" s="32"/>
      <c r="F1101" s="32"/>
      <c r="G1101" s="37"/>
      <c r="H1101" s="82"/>
    </row>
    <row r="1102" spans="1:8" s="27" customFormat="1" hidden="1" x14ac:dyDescent="0.25">
      <c r="A1102" s="44">
        <v>1</v>
      </c>
      <c r="B1102" s="33" t="s">
        <v>159</v>
      </c>
      <c r="C1102" s="11"/>
      <c r="D1102" s="26"/>
      <c r="E1102" s="32"/>
      <c r="F1102" s="32"/>
      <c r="G1102" s="37"/>
      <c r="H1102" s="82"/>
    </row>
    <row r="1103" spans="1:8" s="27" customFormat="1" ht="30" hidden="1" x14ac:dyDescent="0.25">
      <c r="A1103" s="44">
        <v>1</v>
      </c>
      <c r="B1103" s="33" t="s">
        <v>160</v>
      </c>
      <c r="C1103" s="11"/>
      <c r="D1103" s="26"/>
      <c r="E1103" s="32"/>
      <c r="F1103" s="32"/>
      <c r="G1103" s="37"/>
      <c r="H1103" s="82"/>
    </row>
    <row r="1104" spans="1:8" s="27" customFormat="1" hidden="1" x14ac:dyDescent="0.25">
      <c r="A1104" s="44">
        <v>1</v>
      </c>
      <c r="B1104" s="33" t="s">
        <v>159</v>
      </c>
      <c r="C1104" s="11"/>
      <c r="D1104" s="48"/>
      <c r="E1104" s="32"/>
      <c r="F1104" s="32"/>
      <c r="G1104" s="37"/>
      <c r="H1104" s="82"/>
    </row>
    <row r="1105" spans="1:8" s="27" customFormat="1" ht="30" hidden="1" customHeight="1" x14ac:dyDescent="0.25">
      <c r="A1105" s="44">
        <v>1</v>
      </c>
      <c r="B1105" s="29" t="s">
        <v>161</v>
      </c>
      <c r="C1105" s="11"/>
      <c r="D1105" s="2">
        <f>SUM(D1106,D1107,D1109)</f>
        <v>743</v>
      </c>
      <c r="E1105" s="32"/>
      <c r="F1105" s="32"/>
      <c r="G1105" s="37"/>
      <c r="H1105" s="82"/>
    </row>
    <row r="1106" spans="1:8" s="27" customFormat="1" ht="30" hidden="1" x14ac:dyDescent="0.25">
      <c r="A1106" s="44">
        <v>1</v>
      </c>
      <c r="B1106" s="33" t="s">
        <v>162</v>
      </c>
      <c r="C1106" s="11"/>
      <c r="D1106" s="2">
        <v>743</v>
      </c>
      <c r="E1106" s="32"/>
      <c r="F1106" s="32"/>
      <c r="G1106" s="37"/>
      <c r="H1106" s="82"/>
    </row>
    <row r="1107" spans="1:8" s="27" customFormat="1" ht="45" hidden="1" x14ac:dyDescent="0.25">
      <c r="A1107" s="44">
        <v>1</v>
      </c>
      <c r="B1107" s="33" t="s">
        <v>163</v>
      </c>
      <c r="C1107" s="11"/>
      <c r="D1107" s="23"/>
      <c r="E1107" s="32"/>
      <c r="F1107" s="32"/>
      <c r="G1107" s="37"/>
      <c r="H1107" s="82"/>
    </row>
    <row r="1108" spans="1:8" s="27" customFormat="1" hidden="1" x14ac:dyDescent="0.25">
      <c r="A1108" s="44">
        <v>1</v>
      </c>
      <c r="B1108" s="33" t="s">
        <v>159</v>
      </c>
      <c r="C1108" s="11"/>
      <c r="D1108" s="23"/>
      <c r="E1108" s="32"/>
      <c r="F1108" s="32"/>
      <c r="G1108" s="37"/>
      <c r="H1108" s="82"/>
    </row>
    <row r="1109" spans="1:8" s="27" customFormat="1" ht="45" hidden="1" x14ac:dyDescent="0.25">
      <c r="A1109" s="44">
        <v>1</v>
      </c>
      <c r="B1109" s="33" t="s">
        <v>164</v>
      </c>
      <c r="C1109" s="11"/>
      <c r="D1109" s="23"/>
      <c r="E1109" s="32"/>
      <c r="F1109" s="32"/>
      <c r="G1109" s="37"/>
      <c r="H1109" s="82"/>
    </row>
    <row r="1110" spans="1:8" s="27" customFormat="1" hidden="1" x14ac:dyDescent="0.25">
      <c r="A1110" s="44">
        <v>1</v>
      </c>
      <c r="B1110" s="33" t="s">
        <v>159</v>
      </c>
      <c r="C1110" s="11"/>
      <c r="D1110" s="23"/>
      <c r="E1110" s="32"/>
      <c r="F1110" s="32"/>
      <c r="G1110" s="37"/>
      <c r="H1110" s="82"/>
    </row>
    <row r="1111" spans="1:8" s="27" customFormat="1" ht="31.5" hidden="1" customHeight="1" x14ac:dyDescent="0.25">
      <c r="A1111" s="44">
        <v>1</v>
      </c>
      <c r="B1111" s="29" t="s">
        <v>165</v>
      </c>
      <c r="C1111" s="11"/>
      <c r="D1111" s="2"/>
      <c r="E1111" s="32"/>
      <c r="F1111" s="32"/>
      <c r="G1111" s="37"/>
      <c r="H1111" s="82"/>
    </row>
    <row r="1112" spans="1:8" s="27" customFormat="1" ht="15.75" hidden="1" customHeight="1" x14ac:dyDescent="0.25">
      <c r="A1112" s="44">
        <v>1</v>
      </c>
      <c r="B1112" s="29" t="s">
        <v>166</v>
      </c>
      <c r="C1112" s="11"/>
      <c r="D1112" s="2"/>
      <c r="E1112" s="32"/>
      <c r="F1112" s="32"/>
      <c r="G1112" s="37"/>
      <c r="H1112" s="82"/>
    </row>
    <row r="1113" spans="1:8" s="27" customFormat="1" ht="15.75" hidden="1" customHeight="1" x14ac:dyDescent="0.25">
      <c r="A1113" s="44">
        <v>1</v>
      </c>
      <c r="B1113" s="12" t="s">
        <v>167</v>
      </c>
      <c r="C1113" s="11"/>
      <c r="D1113" s="2"/>
      <c r="E1113" s="32"/>
      <c r="F1113" s="32"/>
      <c r="G1113" s="37"/>
      <c r="H1113" s="82"/>
    </row>
    <row r="1114" spans="1:8" s="27" customFormat="1" hidden="1" x14ac:dyDescent="0.25">
      <c r="A1114" s="44">
        <v>1</v>
      </c>
      <c r="B1114" s="13" t="s">
        <v>87</v>
      </c>
      <c r="C1114" s="28"/>
      <c r="D1114" s="26">
        <v>50</v>
      </c>
      <c r="E1114" s="32"/>
      <c r="F1114" s="32"/>
      <c r="G1114" s="37"/>
      <c r="H1114" s="82"/>
    </row>
    <row r="1115" spans="1:8" s="27" customFormat="1" hidden="1" x14ac:dyDescent="0.25">
      <c r="A1115" s="44">
        <v>1</v>
      </c>
      <c r="B1115" s="25" t="s">
        <v>110</v>
      </c>
      <c r="C1115" s="28"/>
      <c r="D1115" s="48"/>
      <c r="E1115" s="32"/>
      <c r="F1115" s="32"/>
      <c r="G1115" s="37"/>
      <c r="H1115" s="82"/>
    </row>
    <row r="1116" spans="1:8" ht="30" hidden="1" x14ac:dyDescent="0.25">
      <c r="A1116" s="44">
        <v>1</v>
      </c>
      <c r="B1116" s="13" t="s">
        <v>88</v>
      </c>
      <c r="C1116" s="11"/>
      <c r="D1116" s="2">
        <v>1500</v>
      </c>
      <c r="E1116" s="109"/>
      <c r="F1116" s="109"/>
      <c r="G1116" s="109"/>
    </row>
    <row r="1117" spans="1:8" s="27" customFormat="1" ht="15.75" hidden="1" customHeight="1" x14ac:dyDescent="0.25">
      <c r="A1117" s="44">
        <v>1</v>
      </c>
      <c r="B1117" s="13" t="s">
        <v>168</v>
      </c>
      <c r="C1117" s="11"/>
      <c r="D1117" s="2"/>
      <c r="E1117" s="32"/>
      <c r="F1117" s="32"/>
      <c r="G1117" s="37"/>
      <c r="H1117" s="82"/>
    </row>
    <row r="1118" spans="1:8" s="27" customFormat="1" hidden="1" x14ac:dyDescent="0.25">
      <c r="A1118" s="44">
        <v>1</v>
      </c>
      <c r="B1118" s="34"/>
      <c r="C1118" s="11"/>
      <c r="D1118" s="2"/>
      <c r="E1118" s="32"/>
      <c r="F1118" s="32"/>
      <c r="G1118" s="37"/>
      <c r="H1118" s="82"/>
    </row>
    <row r="1119" spans="1:8" s="27" customFormat="1" hidden="1" x14ac:dyDescent="0.25">
      <c r="A1119" s="44">
        <v>1</v>
      </c>
      <c r="B1119" s="35" t="s">
        <v>112</v>
      </c>
      <c r="C1119" s="11"/>
      <c r="D1119" s="8">
        <f>D1096+ROUND(D1114*3.2,0)+D1116</f>
        <v>4820</v>
      </c>
      <c r="E1119" s="32"/>
      <c r="F1119" s="32"/>
      <c r="G1119" s="37"/>
      <c r="H1119" s="82"/>
    </row>
    <row r="1120" spans="1:8" s="27" customFormat="1" hidden="1" x14ac:dyDescent="0.25">
      <c r="A1120" s="44">
        <v>1</v>
      </c>
      <c r="B1120" s="36" t="s">
        <v>111</v>
      </c>
      <c r="C1120" s="11"/>
      <c r="D1120" s="8">
        <f>SUM(D1094,D1119)</f>
        <v>41102.552706552699</v>
      </c>
      <c r="E1120" s="32"/>
      <c r="F1120" s="32"/>
      <c r="G1120" s="37"/>
      <c r="H1120" s="82"/>
    </row>
    <row r="1121" spans="1:8" ht="15.75" hidden="1" customHeight="1" x14ac:dyDescent="0.25">
      <c r="A1121" s="44">
        <v>1</v>
      </c>
      <c r="B1121" s="14" t="s">
        <v>7</v>
      </c>
      <c r="C1121" s="29"/>
      <c r="D1121" s="29"/>
      <c r="E1121" s="29"/>
      <c r="F1121" s="29"/>
      <c r="G1121" s="8"/>
    </row>
    <row r="1122" spans="1:8" ht="15.75" hidden="1" customHeight="1" x14ac:dyDescent="0.25">
      <c r="A1122" s="44">
        <v>1</v>
      </c>
      <c r="B1122" s="19" t="s">
        <v>106</v>
      </c>
      <c r="C1122" s="29"/>
      <c r="D1122" s="86"/>
      <c r="E1122" s="29"/>
      <c r="F1122" s="86"/>
      <c r="G1122" s="8"/>
    </row>
    <row r="1123" spans="1:8" ht="15.75" hidden="1" customHeight="1" x14ac:dyDescent="0.25">
      <c r="A1123" s="44">
        <v>1</v>
      </c>
      <c r="B1123" s="16" t="s">
        <v>21</v>
      </c>
      <c r="C1123" s="29">
        <v>340</v>
      </c>
      <c r="D1123" s="2">
        <v>25</v>
      </c>
      <c r="E1123" s="38">
        <v>12</v>
      </c>
      <c r="F1123" s="2">
        <f>ROUND(G1123/C1123,0)</f>
        <v>1</v>
      </c>
      <c r="G1123" s="2">
        <f>ROUND(D1123*E1123,0)</f>
        <v>300</v>
      </c>
    </row>
    <row r="1124" spans="1:8" ht="15.75" hidden="1" customHeight="1" x14ac:dyDescent="0.25">
      <c r="A1124" s="44">
        <v>1</v>
      </c>
      <c r="B1124" s="16" t="s">
        <v>57</v>
      </c>
      <c r="C1124" s="29">
        <v>340</v>
      </c>
      <c r="D1124" s="2">
        <v>25</v>
      </c>
      <c r="E1124" s="38">
        <v>12</v>
      </c>
      <c r="F1124" s="2">
        <f>ROUND(G1124/C1124,0)</f>
        <v>1</v>
      </c>
      <c r="G1124" s="2">
        <f>ROUND(D1124*E1124,0)</f>
        <v>300</v>
      </c>
    </row>
    <row r="1125" spans="1:8" ht="15.75" hidden="1" customHeight="1" x14ac:dyDescent="0.25">
      <c r="A1125" s="44">
        <v>1</v>
      </c>
      <c r="B1125" s="59" t="s">
        <v>9</v>
      </c>
      <c r="C1125" s="29"/>
      <c r="D1125" s="20">
        <f>D1123+D1124</f>
        <v>50</v>
      </c>
      <c r="E1125" s="7">
        <f t="shared" ref="E1125" si="78">G1125/D1125</f>
        <v>12</v>
      </c>
      <c r="F1125" s="87">
        <f>F1123+F1124</f>
        <v>2</v>
      </c>
      <c r="G1125" s="8">
        <f>G1123+G1124</f>
        <v>600</v>
      </c>
    </row>
    <row r="1126" spans="1:8" ht="15.75" hidden="1" customHeight="1" x14ac:dyDescent="0.25">
      <c r="A1126" s="44">
        <v>1</v>
      </c>
      <c r="B1126" s="69" t="s">
        <v>85</v>
      </c>
      <c r="C1126" s="1"/>
      <c r="D1126" s="70">
        <f t="shared" ref="D1126" si="79">D1125</f>
        <v>50</v>
      </c>
      <c r="E1126" s="7">
        <f t="shared" ref="E1126:G1126" si="80">E1125</f>
        <v>12</v>
      </c>
      <c r="F1126" s="70">
        <f t="shared" si="80"/>
        <v>2</v>
      </c>
      <c r="G1126" s="70">
        <f t="shared" si="80"/>
        <v>600</v>
      </c>
    </row>
    <row r="1127" spans="1:8" ht="18.75" hidden="1" customHeight="1" thickBot="1" x14ac:dyDescent="0.3">
      <c r="A1127" s="44">
        <v>1</v>
      </c>
      <c r="B1127" s="110" t="s">
        <v>10</v>
      </c>
      <c r="C1127" s="111"/>
      <c r="D1127" s="112"/>
      <c r="E1127" s="113"/>
      <c r="F1127" s="112"/>
      <c r="G1127" s="112"/>
    </row>
    <row r="1128" spans="1:8" ht="29.25" hidden="1" x14ac:dyDescent="0.25">
      <c r="A1128" s="44">
        <v>1</v>
      </c>
      <c r="B1128" s="41" t="s">
        <v>198</v>
      </c>
      <c r="C1128" s="4"/>
      <c r="D1128" s="42">
        <f>D1129+D1131</f>
        <v>205595</v>
      </c>
      <c r="E1128" s="2"/>
      <c r="F1128" s="2"/>
      <c r="G1128" s="2"/>
    </row>
    <row r="1129" spans="1:8" ht="19.5" hidden="1" customHeight="1" x14ac:dyDescent="0.25">
      <c r="A1129" s="44">
        <v>1</v>
      </c>
      <c r="B1129" s="21" t="s">
        <v>128</v>
      </c>
      <c r="C1129" s="109"/>
      <c r="D1129" s="42">
        <f>D1130</f>
        <v>205570</v>
      </c>
      <c r="E1129" s="2"/>
      <c r="F1129" s="2"/>
      <c r="G1129" s="2"/>
    </row>
    <row r="1130" spans="1:8" ht="15.75" hidden="1" customHeight="1" x14ac:dyDescent="0.25">
      <c r="A1130" s="44">
        <v>1</v>
      </c>
      <c r="B1130" s="22" t="s">
        <v>129</v>
      </c>
      <c r="C1130" s="109"/>
      <c r="D1130" s="1">
        <v>205570</v>
      </c>
      <c r="E1130" s="2"/>
      <c r="F1130" s="2"/>
      <c r="G1130" s="2"/>
    </row>
    <row r="1131" spans="1:8" ht="17.25" hidden="1" customHeight="1" x14ac:dyDescent="0.25">
      <c r="A1131" s="44">
        <v>1</v>
      </c>
      <c r="B1131" s="21" t="s">
        <v>130</v>
      </c>
      <c r="C1131" s="109"/>
      <c r="D1131" s="42">
        <f>D1132</f>
        <v>25</v>
      </c>
      <c r="E1131" s="114"/>
      <c r="F1131" s="114"/>
      <c r="G1131" s="114"/>
    </row>
    <row r="1132" spans="1:8" ht="33.75" hidden="1" customHeight="1" x14ac:dyDescent="0.25">
      <c r="A1132" s="44">
        <v>1</v>
      </c>
      <c r="B1132" s="22" t="s">
        <v>131</v>
      </c>
      <c r="C1132" s="109"/>
      <c r="D1132" s="115">
        <v>25</v>
      </c>
      <c r="E1132" s="2"/>
      <c r="F1132" s="2"/>
      <c r="G1132" s="2"/>
    </row>
    <row r="1133" spans="1:8" ht="15.75" hidden="1" thickBot="1" x14ac:dyDescent="0.3">
      <c r="A1133" s="44">
        <v>1</v>
      </c>
      <c r="B1133" s="72" t="s">
        <v>10</v>
      </c>
      <c r="C1133" s="116"/>
      <c r="D1133" s="116"/>
      <c r="E1133" s="116"/>
      <c r="F1133" s="116"/>
      <c r="G1133" s="116"/>
    </row>
    <row r="1134" spans="1:8" ht="21" hidden="1" customHeight="1" x14ac:dyDescent="0.25">
      <c r="A1134" s="44">
        <v>1</v>
      </c>
      <c r="B1134" s="117" t="s">
        <v>199</v>
      </c>
      <c r="C1134" s="118"/>
      <c r="D1134" s="118"/>
      <c r="E1134" s="118"/>
      <c r="F1134" s="118"/>
      <c r="G1134" s="118"/>
    </row>
    <row r="1135" spans="1:8" s="27" customFormat="1" ht="18.75" hidden="1" customHeight="1" x14ac:dyDescent="0.25">
      <c r="A1135" s="44">
        <v>1</v>
      </c>
      <c r="B1135" s="10" t="s">
        <v>149</v>
      </c>
      <c r="C1135" s="10"/>
      <c r="D1135" s="46"/>
      <c r="E1135" s="26"/>
      <c r="F1135" s="26"/>
      <c r="G1135" s="26"/>
      <c r="H1135" s="82"/>
    </row>
    <row r="1136" spans="1:8" s="27" customFormat="1" hidden="1" x14ac:dyDescent="0.25">
      <c r="A1136" s="44">
        <v>1</v>
      </c>
      <c r="B1136" s="12" t="s">
        <v>233</v>
      </c>
      <c r="C1136" s="28"/>
      <c r="D1136" s="26">
        <f>SUM(D1137,D1138,D1139,D1140)</f>
        <v>5800</v>
      </c>
      <c r="E1136" s="26"/>
      <c r="F1136" s="26"/>
      <c r="G1136" s="26"/>
      <c r="H1136" s="82"/>
    </row>
    <row r="1137" spans="1:8" s="27" customFormat="1" hidden="1" x14ac:dyDescent="0.25">
      <c r="A1137" s="44">
        <v>1</v>
      </c>
      <c r="B1137" s="29" t="s">
        <v>150</v>
      </c>
      <c r="C1137" s="28"/>
      <c r="D1137" s="26"/>
      <c r="E1137" s="26"/>
      <c r="F1137" s="26"/>
      <c r="G1137" s="26"/>
      <c r="H1137" s="82"/>
    </row>
    <row r="1138" spans="1:8" s="27" customFormat="1" ht="17.25" hidden="1" customHeight="1" x14ac:dyDescent="0.25">
      <c r="A1138" s="44">
        <v>1</v>
      </c>
      <c r="B1138" s="29" t="s">
        <v>151</v>
      </c>
      <c r="C1138" s="28"/>
      <c r="D1138" s="2">
        <v>100</v>
      </c>
      <c r="E1138" s="26"/>
      <c r="F1138" s="26"/>
      <c r="G1138" s="26"/>
      <c r="H1138" s="82"/>
    </row>
    <row r="1139" spans="1:8" s="27" customFormat="1" ht="30" hidden="1" x14ac:dyDescent="0.25">
      <c r="A1139" s="44">
        <v>1</v>
      </c>
      <c r="B1139" s="29" t="s">
        <v>152</v>
      </c>
      <c r="C1139" s="28"/>
      <c r="D1139" s="2"/>
      <c r="E1139" s="26"/>
      <c r="F1139" s="26"/>
      <c r="G1139" s="26"/>
      <c r="H1139" s="82"/>
    </row>
    <row r="1140" spans="1:8" s="27" customFormat="1" hidden="1" x14ac:dyDescent="0.25">
      <c r="A1140" s="44">
        <v>1</v>
      </c>
      <c r="B1140" s="12" t="s">
        <v>153</v>
      </c>
      <c r="C1140" s="28"/>
      <c r="D1140" s="2">
        <v>5700</v>
      </c>
      <c r="E1140" s="26"/>
      <c r="F1140" s="26"/>
      <c r="G1140" s="26"/>
      <c r="H1140" s="82"/>
    </row>
    <row r="1141" spans="1:8" s="27" customFormat="1" ht="30" hidden="1" x14ac:dyDescent="0.25">
      <c r="A1141" s="44">
        <v>1</v>
      </c>
      <c r="B1141" s="12" t="s">
        <v>212</v>
      </c>
      <c r="C1141" s="28"/>
      <c r="D1141" s="6">
        <v>187</v>
      </c>
      <c r="E1141" s="26"/>
      <c r="F1141" s="26"/>
      <c r="G1141" s="26"/>
      <c r="H1141" s="82"/>
    </row>
    <row r="1142" spans="1:8" hidden="1" x14ac:dyDescent="0.25">
      <c r="A1142" s="44">
        <v>1</v>
      </c>
      <c r="B1142" s="13" t="s">
        <v>87</v>
      </c>
      <c r="C1142" s="11"/>
      <c r="D1142" s="2">
        <v>3000</v>
      </c>
      <c r="E1142" s="2"/>
      <c r="F1142" s="2"/>
      <c r="G1142" s="2"/>
    </row>
    <row r="1143" spans="1:8" s="27" customFormat="1" hidden="1" x14ac:dyDescent="0.25">
      <c r="A1143" s="44">
        <v>1</v>
      </c>
      <c r="B1143" s="25" t="s">
        <v>110</v>
      </c>
      <c r="C1143" s="83"/>
      <c r="D1143" s="2"/>
      <c r="E1143" s="26"/>
      <c r="F1143" s="26"/>
      <c r="G1143" s="26"/>
      <c r="H1143" s="82"/>
    </row>
    <row r="1144" spans="1:8" s="27" customFormat="1" ht="15.75" hidden="1" customHeight="1" x14ac:dyDescent="0.25">
      <c r="A1144" s="44">
        <v>1</v>
      </c>
      <c r="B1144" s="30" t="s">
        <v>154</v>
      </c>
      <c r="C1144" s="31"/>
      <c r="D1144" s="28">
        <f>D1136+ROUND(D1142*3.2,0)</f>
        <v>15400</v>
      </c>
      <c r="E1144" s="32"/>
      <c r="F1144" s="32"/>
      <c r="G1144" s="37"/>
      <c r="H1144" s="82"/>
    </row>
    <row r="1145" spans="1:8" s="27" customFormat="1" ht="15.75" hidden="1" customHeight="1" x14ac:dyDescent="0.25">
      <c r="A1145" s="44">
        <v>1</v>
      </c>
      <c r="B1145" s="10" t="s">
        <v>113</v>
      </c>
      <c r="C1145" s="11"/>
      <c r="D1145" s="2"/>
      <c r="E1145" s="32"/>
      <c r="F1145" s="32"/>
      <c r="G1145" s="37"/>
      <c r="H1145" s="82"/>
    </row>
    <row r="1146" spans="1:8" s="27" customFormat="1" hidden="1" x14ac:dyDescent="0.25">
      <c r="A1146" s="44">
        <v>1</v>
      </c>
      <c r="B1146" s="12" t="s">
        <v>233</v>
      </c>
      <c r="C1146" s="11"/>
      <c r="D1146" s="2">
        <f>SUM(D1148,D1149,D1156,D1162,D1163,D1164)+D1147/2.7</f>
        <v>8840.6666666666661</v>
      </c>
      <c r="E1146" s="32"/>
      <c r="F1146" s="32"/>
      <c r="G1146" s="37"/>
      <c r="H1146" s="82"/>
    </row>
    <row r="1147" spans="1:8" s="27" customFormat="1" ht="15.75" hidden="1" customHeight="1" x14ac:dyDescent="0.25">
      <c r="A1147" s="44">
        <v>1</v>
      </c>
      <c r="B1147" s="119" t="s">
        <v>213</v>
      </c>
      <c r="C1147" s="11"/>
      <c r="D1147" s="2">
        <v>8226</v>
      </c>
      <c r="E1147" s="32"/>
      <c r="F1147" s="32"/>
      <c r="G1147" s="37"/>
      <c r="H1147" s="82"/>
    </row>
    <row r="1148" spans="1:8" s="27" customFormat="1" ht="15.75" hidden="1" customHeight="1" x14ac:dyDescent="0.25">
      <c r="A1148" s="44">
        <v>1</v>
      </c>
      <c r="B1148" s="12" t="s">
        <v>150</v>
      </c>
      <c r="C1148" s="11"/>
      <c r="D1148" s="2"/>
      <c r="E1148" s="32"/>
      <c r="F1148" s="32"/>
      <c r="G1148" s="37"/>
      <c r="H1148" s="82"/>
    </row>
    <row r="1149" spans="1:8" s="27" customFormat="1" ht="15.75" hidden="1" customHeight="1" x14ac:dyDescent="0.25">
      <c r="A1149" s="44">
        <v>1</v>
      </c>
      <c r="B1149" s="29" t="s">
        <v>155</v>
      </c>
      <c r="C1149" s="11"/>
      <c r="D1149" s="2">
        <f>D1150+D1151+D1152+D1154</f>
        <v>1338</v>
      </c>
      <c r="E1149" s="32"/>
      <c r="F1149" s="32"/>
      <c r="G1149" s="37"/>
      <c r="H1149" s="82"/>
    </row>
    <row r="1150" spans="1:8" s="27" customFormat="1" ht="19.5" hidden="1" customHeight="1" x14ac:dyDescent="0.25">
      <c r="A1150" s="44">
        <v>1</v>
      </c>
      <c r="B1150" s="33" t="s">
        <v>156</v>
      </c>
      <c r="C1150" s="11"/>
      <c r="D1150" s="26">
        <v>1029</v>
      </c>
      <c r="E1150" s="32"/>
      <c r="F1150" s="32"/>
      <c r="G1150" s="37"/>
      <c r="H1150" s="82"/>
    </row>
    <row r="1151" spans="1:8" s="27" customFormat="1" ht="15.75" hidden="1" customHeight="1" x14ac:dyDescent="0.25">
      <c r="A1151" s="44">
        <v>1</v>
      </c>
      <c r="B1151" s="33" t="s">
        <v>157</v>
      </c>
      <c r="C1151" s="11"/>
      <c r="D1151" s="26">
        <v>309</v>
      </c>
      <c r="E1151" s="32"/>
      <c r="F1151" s="32"/>
      <c r="G1151" s="37"/>
      <c r="H1151" s="82"/>
    </row>
    <row r="1152" spans="1:8" s="27" customFormat="1" ht="30.75" hidden="1" customHeight="1" x14ac:dyDescent="0.25">
      <c r="A1152" s="44">
        <v>1</v>
      </c>
      <c r="B1152" s="33" t="s">
        <v>158</v>
      </c>
      <c r="C1152" s="11"/>
      <c r="D1152" s="26"/>
      <c r="E1152" s="32"/>
      <c r="F1152" s="32"/>
      <c r="G1152" s="37"/>
      <c r="H1152" s="82"/>
    </row>
    <row r="1153" spans="1:8" s="27" customFormat="1" hidden="1" x14ac:dyDescent="0.25">
      <c r="A1153" s="44">
        <v>1</v>
      </c>
      <c r="B1153" s="33" t="s">
        <v>159</v>
      </c>
      <c r="C1153" s="11"/>
      <c r="D1153" s="26"/>
      <c r="E1153" s="32"/>
      <c r="F1153" s="32"/>
      <c r="G1153" s="37"/>
      <c r="H1153" s="82"/>
    </row>
    <row r="1154" spans="1:8" s="27" customFormat="1" ht="30" hidden="1" x14ac:dyDescent="0.25">
      <c r="A1154" s="44">
        <v>1</v>
      </c>
      <c r="B1154" s="33" t="s">
        <v>160</v>
      </c>
      <c r="C1154" s="11"/>
      <c r="D1154" s="26"/>
      <c r="E1154" s="32"/>
      <c r="F1154" s="32"/>
      <c r="G1154" s="37"/>
      <c r="H1154" s="82"/>
    </row>
    <row r="1155" spans="1:8" s="27" customFormat="1" hidden="1" x14ac:dyDescent="0.25">
      <c r="A1155" s="44">
        <v>1</v>
      </c>
      <c r="B1155" s="33" t="s">
        <v>159</v>
      </c>
      <c r="C1155" s="11"/>
      <c r="D1155" s="48"/>
      <c r="E1155" s="32"/>
      <c r="F1155" s="32"/>
      <c r="G1155" s="37"/>
      <c r="H1155" s="82"/>
    </row>
    <row r="1156" spans="1:8" s="27" customFormat="1" ht="30" hidden="1" customHeight="1" x14ac:dyDescent="0.25">
      <c r="A1156" s="44">
        <v>1</v>
      </c>
      <c r="B1156" s="29" t="s">
        <v>161</v>
      </c>
      <c r="C1156" s="11"/>
      <c r="D1156" s="2">
        <f>SUM(D1157,D1158,D1160)</f>
        <v>456</v>
      </c>
      <c r="E1156" s="32"/>
      <c r="F1156" s="32"/>
      <c r="G1156" s="37"/>
      <c r="H1156" s="82"/>
    </row>
    <row r="1157" spans="1:8" s="27" customFormat="1" ht="30" hidden="1" x14ac:dyDescent="0.25">
      <c r="A1157" s="44">
        <v>1</v>
      </c>
      <c r="B1157" s="33" t="s">
        <v>162</v>
      </c>
      <c r="C1157" s="11"/>
      <c r="D1157" s="2">
        <v>456</v>
      </c>
      <c r="E1157" s="32"/>
      <c r="F1157" s="32"/>
      <c r="G1157" s="37"/>
      <c r="H1157" s="82"/>
    </row>
    <row r="1158" spans="1:8" s="27" customFormat="1" ht="45" hidden="1" x14ac:dyDescent="0.25">
      <c r="A1158" s="44">
        <v>1</v>
      </c>
      <c r="B1158" s="33" t="s">
        <v>163</v>
      </c>
      <c r="C1158" s="11"/>
      <c r="D1158" s="23"/>
      <c r="E1158" s="32"/>
      <c r="F1158" s="32"/>
      <c r="G1158" s="37"/>
      <c r="H1158" s="82"/>
    </row>
    <row r="1159" spans="1:8" s="27" customFormat="1" hidden="1" x14ac:dyDescent="0.25">
      <c r="A1159" s="44">
        <v>1</v>
      </c>
      <c r="B1159" s="33" t="s">
        <v>159</v>
      </c>
      <c r="C1159" s="11"/>
      <c r="D1159" s="23"/>
      <c r="E1159" s="32"/>
      <c r="F1159" s="32"/>
      <c r="G1159" s="37"/>
      <c r="H1159" s="82"/>
    </row>
    <row r="1160" spans="1:8" s="27" customFormat="1" ht="45" hidden="1" x14ac:dyDescent="0.25">
      <c r="A1160" s="44">
        <v>1</v>
      </c>
      <c r="B1160" s="33" t="s">
        <v>164</v>
      </c>
      <c r="C1160" s="11"/>
      <c r="D1160" s="23"/>
      <c r="E1160" s="32"/>
      <c r="F1160" s="32"/>
      <c r="G1160" s="37"/>
      <c r="H1160" s="82"/>
    </row>
    <row r="1161" spans="1:8" s="27" customFormat="1" hidden="1" x14ac:dyDescent="0.25">
      <c r="A1161" s="44">
        <v>1</v>
      </c>
      <c r="B1161" s="33" t="s">
        <v>159</v>
      </c>
      <c r="C1161" s="11"/>
      <c r="D1161" s="23"/>
      <c r="E1161" s="32"/>
      <c r="F1161" s="32"/>
      <c r="G1161" s="37"/>
      <c r="H1161" s="82"/>
    </row>
    <row r="1162" spans="1:8" s="27" customFormat="1" ht="31.5" hidden="1" customHeight="1" x14ac:dyDescent="0.25">
      <c r="A1162" s="44">
        <v>1</v>
      </c>
      <c r="B1162" s="29" t="s">
        <v>165</v>
      </c>
      <c r="C1162" s="11"/>
      <c r="D1162" s="2"/>
      <c r="E1162" s="32"/>
      <c r="F1162" s="32"/>
      <c r="G1162" s="37"/>
      <c r="H1162" s="82"/>
    </row>
    <row r="1163" spans="1:8" s="27" customFormat="1" ht="15.75" hidden="1" customHeight="1" x14ac:dyDescent="0.25">
      <c r="A1163" s="44">
        <v>1</v>
      </c>
      <c r="B1163" s="29" t="s">
        <v>166</v>
      </c>
      <c r="C1163" s="11"/>
      <c r="D1163" s="2"/>
      <c r="E1163" s="32"/>
      <c r="F1163" s="32"/>
      <c r="G1163" s="37"/>
      <c r="H1163" s="82"/>
    </row>
    <row r="1164" spans="1:8" s="27" customFormat="1" ht="15.75" hidden="1" customHeight="1" x14ac:dyDescent="0.25">
      <c r="A1164" s="44">
        <v>1</v>
      </c>
      <c r="B1164" s="12" t="s">
        <v>167</v>
      </c>
      <c r="C1164" s="11"/>
      <c r="D1164" s="2">
        <v>4000</v>
      </c>
      <c r="E1164" s="32"/>
      <c r="F1164" s="32"/>
      <c r="G1164" s="37"/>
      <c r="H1164" s="82"/>
    </row>
    <row r="1165" spans="1:8" s="27" customFormat="1" hidden="1" x14ac:dyDescent="0.25">
      <c r="A1165" s="44">
        <v>1</v>
      </c>
      <c r="B1165" s="13" t="s">
        <v>87</v>
      </c>
      <c r="C1165" s="28"/>
      <c r="D1165" s="26">
        <f>D1166/8.5</f>
        <v>9388.2352941176468</v>
      </c>
      <c r="E1165" s="32"/>
      <c r="F1165" s="32"/>
      <c r="G1165" s="37"/>
      <c r="H1165" s="82"/>
    </row>
    <row r="1166" spans="1:8" s="27" customFormat="1" hidden="1" x14ac:dyDescent="0.25">
      <c r="A1166" s="44">
        <v>1</v>
      </c>
      <c r="B1166" s="25" t="s">
        <v>110</v>
      </c>
      <c r="C1166" s="28"/>
      <c r="D1166" s="48">
        <v>79800</v>
      </c>
      <c r="E1166" s="32"/>
      <c r="F1166" s="32"/>
      <c r="G1166" s="37"/>
      <c r="H1166" s="82"/>
    </row>
    <row r="1167" spans="1:8" ht="30" hidden="1" x14ac:dyDescent="0.25">
      <c r="A1167" s="44">
        <v>1</v>
      </c>
      <c r="B1167" s="13" t="s">
        <v>88</v>
      </c>
      <c r="C1167" s="11"/>
      <c r="D1167" s="2">
        <v>370</v>
      </c>
      <c r="E1167" s="2"/>
      <c r="F1167" s="2"/>
      <c r="G1167" s="2"/>
    </row>
    <row r="1168" spans="1:8" s="27" customFormat="1" ht="15.75" hidden="1" customHeight="1" x14ac:dyDescent="0.25">
      <c r="A1168" s="44">
        <v>1</v>
      </c>
      <c r="B1168" s="13" t="s">
        <v>168</v>
      </c>
      <c r="C1168" s="11"/>
      <c r="D1168" s="2"/>
      <c r="E1168" s="32"/>
      <c r="F1168" s="32"/>
      <c r="G1168" s="37"/>
      <c r="H1168" s="82"/>
    </row>
    <row r="1169" spans="1:8" s="27" customFormat="1" hidden="1" x14ac:dyDescent="0.25">
      <c r="A1169" s="44">
        <v>1</v>
      </c>
      <c r="B1169" s="34"/>
      <c r="C1169" s="11"/>
      <c r="D1169" s="2"/>
      <c r="E1169" s="32"/>
      <c r="F1169" s="32"/>
      <c r="G1169" s="37"/>
      <c r="H1169" s="82"/>
    </row>
    <row r="1170" spans="1:8" s="27" customFormat="1" hidden="1" x14ac:dyDescent="0.25">
      <c r="A1170" s="44">
        <v>1</v>
      </c>
      <c r="B1170" s="35" t="s">
        <v>112</v>
      </c>
      <c r="C1170" s="11"/>
      <c r="D1170" s="8">
        <f>D1146+ROUND(D1166/3.9,0)+D1167</f>
        <v>29672.666666666664</v>
      </c>
      <c r="E1170" s="32"/>
      <c r="F1170" s="32"/>
      <c r="G1170" s="37"/>
      <c r="H1170" s="82"/>
    </row>
    <row r="1171" spans="1:8" s="27" customFormat="1" hidden="1" x14ac:dyDescent="0.25">
      <c r="A1171" s="44">
        <v>1</v>
      </c>
      <c r="B1171" s="36" t="s">
        <v>111</v>
      </c>
      <c r="C1171" s="11"/>
      <c r="D1171" s="8">
        <f>SUM(D1144,D1170)</f>
        <v>45072.666666666664</v>
      </c>
      <c r="E1171" s="32"/>
      <c r="F1171" s="32"/>
      <c r="G1171" s="37"/>
      <c r="H1171" s="82"/>
    </row>
    <row r="1172" spans="1:8" ht="15.75" hidden="1" customHeight="1" x14ac:dyDescent="0.25">
      <c r="A1172" s="44">
        <v>1</v>
      </c>
      <c r="B1172" s="19" t="s">
        <v>7</v>
      </c>
      <c r="C1172" s="100"/>
      <c r="D1172" s="2"/>
      <c r="E1172" s="2"/>
      <c r="F1172" s="2"/>
      <c r="G1172" s="2"/>
    </row>
    <row r="1173" spans="1:8" ht="15.75" hidden="1" customHeight="1" x14ac:dyDescent="0.25">
      <c r="A1173" s="44">
        <v>1</v>
      </c>
      <c r="B1173" s="24" t="s">
        <v>65</v>
      </c>
      <c r="C1173" s="100"/>
      <c r="D1173" s="2"/>
      <c r="E1173" s="2"/>
      <c r="F1173" s="2"/>
      <c r="G1173" s="2"/>
    </row>
    <row r="1174" spans="1:8" ht="15.75" hidden="1" customHeight="1" x14ac:dyDescent="0.25">
      <c r="A1174" s="44">
        <v>1</v>
      </c>
      <c r="B1174" s="17" t="s">
        <v>21</v>
      </c>
      <c r="C1174" s="1">
        <v>240</v>
      </c>
      <c r="D1174" s="2">
        <v>210</v>
      </c>
      <c r="E1174" s="40">
        <v>8</v>
      </c>
      <c r="F1174" s="2">
        <f>ROUND(G1174/C1174,0)</f>
        <v>7</v>
      </c>
      <c r="G1174" s="2">
        <f>ROUND(D1174*E1174,0)</f>
        <v>1680</v>
      </c>
    </row>
    <row r="1175" spans="1:8" ht="15.75" hidden="1" customHeight="1" x14ac:dyDescent="0.25">
      <c r="A1175" s="44">
        <v>1</v>
      </c>
      <c r="B1175" s="59" t="s">
        <v>107</v>
      </c>
      <c r="C1175" s="1"/>
      <c r="D1175" s="20">
        <f t="shared" ref="D1175" si="81">D1174</f>
        <v>210</v>
      </c>
      <c r="E1175" s="7">
        <f t="shared" ref="E1175" si="82">G1175/D1175</f>
        <v>8</v>
      </c>
      <c r="F1175" s="20">
        <f t="shared" ref="F1175:G1176" si="83">F1174</f>
        <v>7</v>
      </c>
      <c r="G1175" s="20">
        <f t="shared" si="83"/>
        <v>1680</v>
      </c>
    </row>
    <row r="1176" spans="1:8" ht="15.75" hidden="1" customHeight="1" x14ac:dyDescent="0.25">
      <c r="A1176" s="44">
        <v>1</v>
      </c>
      <c r="B1176" s="69" t="s">
        <v>85</v>
      </c>
      <c r="C1176" s="1"/>
      <c r="D1176" s="70">
        <f t="shared" ref="D1176" si="84">D1175</f>
        <v>210</v>
      </c>
      <c r="E1176" s="71">
        <f>E1175</f>
        <v>8</v>
      </c>
      <c r="F1176" s="70">
        <f t="shared" si="83"/>
        <v>7</v>
      </c>
      <c r="G1176" s="70">
        <f t="shared" si="83"/>
        <v>1680</v>
      </c>
    </row>
    <row r="1177" spans="1:8" ht="18.75" hidden="1" customHeight="1" thickBot="1" x14ac:dyDescent="0.3">
      <c r="A1177" s="44">
        <v>1</v>
      </c>
      <c r="B1177" s="72" t="s">
        <v>10</v>
      </c>
      <c r="C1177" s="72"/>
      <c r="D1177" s="73"/>
      <c r="E1177" s="73"/>
      <c r="F1177" s="73"/>
      <c r="G1177" s="73"/>
    </row>
    <row r="1178" spans="1:8" ht="29.25" hidden="1" x14ac:dyDescent="0.25">
      <c r="A1178" s="44">
        <v>1</v>
      </c>
      <c r="B1178" s="74" t="s">
        <v>200</v>
      </c>
      <c r="C1178" s="56"/>
      <c r="D1178" s="56"/>
      <c r="E1178" s="56"/>
      <c r="F1178" s="56"/>
      <c r="G1178" s="56"/>
    </row>
    <row r="1179" spans="1:8" ht="14.25" hidden="1" customHeight="1" x14ac:dyDescent="0.25">
      <c r="A1179" s="44">
        <v>1</v>
      </c>
      <c r="B1179" s="45" t="s">
        <v>4</v>
      </c>
      <c r="C1179" s="51"/>
      <c r="D1179" s="51"/>
      <c r="E1179" s="51"/>
      <c r="F1179" s="51"/>
      <c r="G1179" s="51"/>
    </row>
    <row r="1180" spans="1:8" hidden="1" x14ac:dyDescent="0.25">
      <c r="A1180" s="44">
        <v>1</v>
      </c>
      <c r="B1180" s="3" t="s">
        <v>105</v>
      </c>
      <c r="C1180" s="52">
        <v>320</v>
      </c>
      <c r="D1180" s="1">
        <v>2600</v>
      </c>
      <c r="E1180" s="38">
        <v>13</v>
      </c>
      <c r="F1180" s="4">
        <f>ROUND(G1180/C1180,0)</f>
        <v>106</v>
      </c>
      <c r="G1180" s="2">
        <f>ROUND(D1180*E1180,0)</f>
        <v>33800</v>
      </c>
    </row>
    <row r="1181" spans="1:8" hidden="1" x14ac:dyDescent="0.25">
      <c r="A1181" s="44">
        <v>1</v>
      </c>
      <c r="B1181" s="81" t="s">
        <v>5</v>
      </c>
      <c r="C1181" s="120">
        <v>320</v>
      </c>
      <c r="D1181" s="42">
        <f t="shared" ref="D1181" si="85">D1180</f>
        <v>2600</v>
      </c>
      <c r="E1181" s="121">
        <f t="shared" ref="E1181:G1181" si="86">E1180</f>
        <v>13</v>
      </c>
      <c r="F1181" s="42">
        <f t="shared" si="86"/>
        <v>106</v>
      </c>
      <c r="G1181" s="42">
        <f t="shared" si="86"/>
        <v>33800</v>
      </c>
    </row>
    <row r="1182" spans="1:8" ht="15.75" hidden="1" x14ac:dyDescent="0.25">
      <c r="A1182" s="44">
        <v>1</v>
      </c>
      <c r="B1182" s="14" t="s">
        <v>217</v>
      </c>
      <c r="C1182" s="29"/>
      <c r="D1182" s="29"/>
      <c r="E1182" s="29"/>
      <c r="F1182" s="29"/>
      <c r="G1182" s="8"/>
    </row>
    <row r="1183" spans="1:8" hidden="1" x14ac:dyDescent="0.25">
      <c r="A1183" s="44">
        <v>1</v>
      </c>
      <c r="B1183" s="19" t="s">
        <v>106</v>
      </c>
      <c r="C1183" s="29"/>
      <c r="D1183" s="86"/>
      <c r="E1183" s="29"/>
      <c r="F1183" s="86"/>
      <c r="G1183" s="8"/>
    </row>
    <row r="1184" spans="1:8" hidden="1" x14ac:dyDescent="0.25">
      <c r="A1184" s="44">
        <v>1</v>
      </c>
      <c r="B1184" s="17" t="s">
        <v>105</v>
      </c>
      <c r="C1184" s="29">
        <v>300</v>
      </c>
      <c r="D1184" s="2">
        <v>360</v>
      </c>
      <c r="E1184" s="38">
        <v>10</v>
      </c>
      <c r="F1184" s="2">
        <f>ROUND(G1184/C1184,0)</f>
        <v>12</v>
      </c>
      <c r="G1184" s="2">
        <f>ROUND(D1184*E1184,0)</f>
        <v>3600</v>
      </c>
    </row>
    <row r="1185" spans="1:7" hidden="1" x14ac:dyDescent="0.25">
      <c r="A1185" s="44">
        <v>1</v>
      </c>
      <c r="B1185" s="122" t="s">
        <v>9</v>
      </c>
      <c r="C1185" s="29">
        <v>300</v>
      </c>
      <c r="D1185" s="2">
        <f t="shared" ref="D1185" si="87">D1184</f>
        <v>360</v>
      </c>
      <c r="E1185" s="38">
        <v>10</v>
      </c>
      <c r="F1185" s="2">
        <f t="shared" ref="F1185:G1186" si="88">F1184</f>
        <v>12</v>
      </c>
      <c r="G1185" s="2">
        <f t="shared" si="88"/>
        <v>3600</v>
      </c>
    </row>
    <row r="1186" spans="1:7" ht="18.75" hidden="1" customHeight="1" x14ac:dyDescent="0.25">
      <c r="A1186" s="44">
        <v>1</v>
      </c>
      <c r="B1186" s="69" t="s">
        <v>85</v>
      </c>
      <c r="C1186" s="29"/>
      <c r="D1186" s="8">
        <f t="shared" ref="D1186" si="89">D1185</f>
        <v>360</v>
      </c>
      <c r="E1186" s="7">
        <f t="shared" ref="E1186" si="90">G1186/D1186</f>
        <v>10</v>
      </c>
      <c r="F1186" s="8">
        <f t="shared" si="88"/>
        <v>12</v>
      </c>
      <c r="G1186" s="8">
        <f t="shared" si="88"/>
        <v>3600</v>
      </c>
    </row>
    <row r="1187" spans="1:7" ht="15.75" hidden="1" thickBot="1" x14ac:dyDescent="0.3">
      <c r="A1187" s="44">
        <v>1</v>
      </c>
      <c r="B1187" s="72" t="s">
        <v>10</v>
      </c>
      <c r="C1187" s="72"/>
      <c r="D1187" s="72"/>
      <c r="E1187" s="72"/>
      <c r="F1187" s="72"/>
      <c r="G1187" s="72"/>
    </row>
  </sheetData>
  <mergeCells count="8">
    <mergeCell ref="E3:G3"/>
    <mergeCell ref="E2:G2"/>
    <mergeCell ref="B5:G6"/>
    <mergeCell ref="C7:C9"/>
    <mergeCell ref="E7:E9"/>
    <mergeCell ref="F7:F9"/>
    <mergeCell ref="D7:D9"/>
    <mergeCell ref="G7:G9"/>
  </mergeCells>
  <pageMargins left="0.39370078740157483" right="0" top="0.19685039370078741" bottom="0" header="0.31496062992125984" footer="0.31496062992125984"/>
  <pageSetup paperSize="9" scale="7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T641"/>
  <sheetViews>
    <sheetView tabSelected="1" topLeftCell="B1" zoomScale="85" zoomScaleNormal="85" zoomScaleSheetLayoutView="100" workbookViewId="0">
      <pane ySplit="7" topLeftCell="A89" activePane="bottomLeft" state="frozen"/>
      <selection activeCell="F496" sqref="F496"/>
      <selection pane="bottomLeft" activeCell="F496" sqref="F496"/>
    </sheetView>
  </sheetViews>
  <sheetFormatPr defaultColWidth="15.7109375" defaultRowHeight="15" x14ac:dyDescent="0.25"/>
  <cols>
    <col min="1" max="1" width="3.85546875" style="5" hidden="1" customWidth="1"/>
    <col min="2" max="2" width="47.140625" style="5" customWidth="1"/>
    <col min="3" max="3" width="9.5703125" style="5" customWidth="1"/>
    <col min="4" max="4" width="12.85546875" style="5" customWidth="1"/>
    <col min="5" max="5" width="13.7109375" style="5" customWidth="1"/>
    <col min="6" max="6" width="10.140625" style="5" customWidth="1"/>
    <col min="7" max="7" width="11.5703125" style="5" customWidth="1"/>
    <col min="8" max="9" width="15.7109375" style="5"/>
    <col min="10" max="10" width="16.28515625" style="5" bestFit="1" customWidth="1"/>
    <col min="11" max="16384" width="15.7109375" style="5"/>
  </cols>
  <sheetData>
    <row r="1" spans="1:9" ht="9.75" customHeight="1" x14ac:dyDescent="0.25">
      <c r="F1" s="299"/>
    </row>
    <row r="2" spans="1:9" s="300" customFormat="1" ht="15" customHeight="1" x14ac:dyDescent="0.25">
      <c r="B2" s="249" t="s">
        <v>218</v>
      </c>
      <c r="C2" s="249"/>
      <c r="D2" s="249"/>
      <c r="E2" s="249"/>
      <c r="F2" s="249"/>
      <c r="G2" s="249"/>
    </row>
    <row r="3" spans="1:9" ht="21.6" customHeight="1" thickBot="1" x14ac:dyDescent="0.3">
      <c r="B3" s="250"/>
      <c r="C3" s="250"/>
      <c r="D3" s="250"/>
      <c r="E3" s="250"/>
      <c r="F3" s="250"/>
      <c r="G3" s="250"/>
    </row>
    <row r="4" spans="1:9" ht="33.75" customHeight="1" x14ac:dyDescent="0.3">
      <c r="B4" s="133" t="s">
        <v>134</v>
      </c>
      <c r="C4" s="134" t="s">
        <v>1</v>
      </c>
      <c r="D4" s="135" t="s">
        <v>190</v>
      </c>
      <c r="E4" s="136" t="s">
        <v>0</v>
      </c>
      <c r="F4" s="134" t="s">
        <v>2</v>
      </c>
      <c r="G4" s="137" t="s">
        <v>148</v>
      </c>
    </row>
    <row r="5" spans="1:9" ht="19.5" customHeight="1" x14ac:dyDescent="0.3">
      <c r="B5" s="138"/>
      <c r="C5" s="139"/>
      <c r="D5" s="140"/>
      <c r="E5" s="141"/>
      <c r="F5" s="139"/>
      <c r="G5" s="142"/>
      <c r="H5" s="301"/>
    </row>
    <row r="6" spans="1:9" ht="21" customHeight="1" thickBot="1" x14ac:dyDescent="0.3">
      <c r="B6" s="143" t="s">
        <v>3</v>
      </c>
      <c r="C6" s="144"/>
      <c r="D6" s="145"/>
      <c r="E6" s="146"/>
      <c r="F6" s="144"/>
      <c r="G6" s="302"/>
      <c r="H6" s="303"/>
      <c r="I6" s="304"/>
    </row>
    <row r="7" spans="1:9" ht="15.75" thickBot="1" x14ac:dyDescent="0.3">
      <c r="B7" s="150">
        <v>1</v>
      </c>
      <c r="C7" s="151">
        <v>2</v>
      </c>
      <c r="D7" s="151">
        <v>3</v>
      </c>
      <c r="E7" s="152">
        <v>4</v>
      </c>
      <c r="F7" s="152">
        <v>5</v>
      </c>
      <c r="G7" s="152">
        <v>6</v>
      </c>
      <c r="H7" s="301"/>
    </row>
    <row r="8" spans="1:9" ht="23.25" customHeight="1" x14ac:dyDescent="0.25">
      <c r="A8" s="5">
        <v>1</v>
      </c>
      <c r="B8" s="117" t="s">
        <v>67</v>
      </c>
      <c r="C8" s="305"/>
      <c r="D8" s="305"/>
      <c r="E8" s="156"/>
      <c r="F8" s="156"/>
      <c r="G8" s="156"/>
    </row>
    <row r="9" spans="1:9" ht="20.25" customHeight="1" x14ac:dyDescent="0.25">
      <c r="A9" s="5">
        <v>1</v>
      </c>
      <c r="B9" s="306" t="s">
        <v>4</v>
      </c>
      <c r="C9" s="307"/>
      <c r="D9" s="305"/>
      <c r="E9" s="2"/>
      <c r="F9" s="2"/>
      <c r="G9" s="2"/>
    </row>
    <row r="10" spans="1:9" x14ac:dyDescent="0.25">
      <c r="A10" s="5">
        <v>1</v>
      </c>
      <c r="B10" s="3" t="s">
        <v>36</v>
      </c>
      <c r="C10" s="65">
        <v>340</v>
      </c>
      <c r="D10" s="2">
        <v>1289</v>
      </c>
      <c r="E10" s="61">
        <v>10.5</v>
      </c>
      <c r="F10" s="2">
        <f t="shared" ref="F10:F20" si="0">ROUND(G10/C10,0)</f>
        <v>40</v>
      </c>
      <c r="G10" s="2">
        <f t="shared" ref="G10:G21" si="1">ROUND(D10*E10,0)</f>
        <v>13535</v>
      </c>
    </row>
    <row r="11" spans="1:9" x14ac:dyDescent="0.25">
      <c r="A11" s="5">
        <v>1</v>
      </c>
      <c r="B11" s="3" t="s">
        <v>37</v>
      </c>
      <c r="C11" s="65">
        <v>340</v>
      </c>
      <c r="D11" s="2">
        <v>230</v>
      </c>
      <c r="E11" s="61">
        <v>11</v>
      </c>
      <c r="F11" s="2">
        <f t="shared" si="0"/>
        <v>7</v>
      </c>
      <c r="G11" s="2">
        <f t="shared" si="1"/>
        <v>2530</v>
      </c>
    </row>
    <row r="12" spans="1:9" x14ac:dyDescent="0.25">
      <c r="A12" s="5">
        <v>1</v>
      </c>
      <c r="B12" s="3" t="s">
        <v>38</v>
      </c>
      <c r="C12" s="65">
        <v>340</v>
      </c>
      <c r="D12" s="2">
        <v>526</v>
      </c>
      <c r="E12" s="61">
        <v>12.5</v>
      </c>
      <c r="F12" s="2">
        <f t="shared" si="0"/>
        <v>19</v>
      </c>
      <c r="G12" s="2">
        <f t="shared" si="1"/>
        <v>6575</v>
      </c>
    </row>
    <row r="13" spans="1:9" x14ac:dyDescent="0.25">
      <c r="A13" s="5">
        <v>1</v>
      </c>
      <c r="B13" s="3" t="s">
        <v>34</v>
      </c>
      <c r="C13" s="65">
        <v>340</v>
      </c>
      <c r="D13" s="2">
        <v>255</v>
      </c>
      <c r="E13" s="61">
        <v>11.8</v>
      </c>
      <c r="F13" s="2">
        <f t="shared" si="0"/>
        <v>9</v>
      </c>
      <c r="G13" s="2">
        <f t="shared" si="1"/>
        <v>3009</v>
      </c>
    </row>
    <row r="14" spans="1:9" x14ac:dyDescent="0.25">
      <c r="A14" s="5">
        <v>1</v>
      </c>
      <c r="B14" s="3" t="s">
        <v>39</v>
      </c>
      <c r="C14" s="65">
        <v>340</v>
      </c>
      <c r="D14" s="2">
        <v>1269</v>
      </c>
      <c r="E14" s="61">
        <v>10</v>
      </c>
      <c r="F14" s="2">
        <f t="shared" si="0"/>
        <v>37</v>
      </c>
      <c r="G14" s="2">
        <f t="shared" si="1"/>
        <v>12690</v>
      </c>
    </row>
    <row r="15" spans="1:9" x14ac:dyDescent="0.25">
      <c r="A15" s="5">
        <v>1</v>
      </c>
      <c r="B15" s="3" t="s">
        <v>64</v>
      </c>
      <c r="C15" s="65">
        <v>340</v>
      </c>
      <c r="D15" s="2">
        <v>1145</v>
      </c>
      <c r="E15" s="61">
        <v>9</v>
      </c>
      <c r="F15" s="2">
        <f t="shared" si="0"/>
        <v>30</v>
      </c>
      <c r="G15" s="2">
        <f t="shared" si="1"/>
        <v>10305</v>
      </c>
    </row>
    <row r="16" spans="1:9" x14ac:dyDescent="0.25">
      <c r="A16" s="5">
        <v>1</v>
      </c>
      <c r="B16" s="3" t="s">
        <v>58</v>
      </c>
      <c r="C16" s="65">
        <v>340</v>
      </c>
      <c r="D16" s="2">
        <v>405</v>
      </c>
      <c r="E16" s="61">
        <v>12.4</v>
      </c>
      <c r="F16" s="2">
        <f t="shared" si="0"/>
        <v>15</v>
      </c>
      <c r="G16" s="2">
        <f t="shared" si="1"/>
        <v>5022</v>
      </c>
    </row>
    <row r="17" spans="1:8" x14ac:dyDescent="0.25">
      <c r="A17" s="5">
        <v>1</v>
      </c>
      <c r="B17" s="3" t="s">
        <v>63</v>
      </c>
      <c r="C17" s="65">
        <v>340</v>
      </c>
      <c r="D17" s="2">
        <v>110</v>
      </c>
      <c r="E17" s="61">
        <v>20.100000000000001</v>
      </c>
      <c r="F17" s="2">
        <f t="shared" si="0"/>
        <v>7</v>
      </c>
      <c r="G17" s="2">
        <f t="shared" si="1"/>
        <v>2211</v>
      </c>
    </row>
    <row r="18" spans="1:8" x14ac:dyDescent="0.25">
      <c r="A18" s="5">
        <v>1</v>
      </c>
      <c r="B18" s="3" t="s">
        <v>40</v>
      </c>
      <c r="C18" s="65">
        <v>340</v>
      </c>
      <c r="D18" s="2">
        <v>85</v>
      </c>
      <c r="E18" s="61">
        <v>12.1</v>
      </c>
      <c r="F18" s="2">
        <f t="shared" si="0"/>
        <v>3</v>
      </c>
      <c r="G18" s="2">
        <f t="shared" si="1"/>
        <v>1029</v>
      </c>
    </row>
    <row r="19" spans="1:8" x14ac:dyDescent="0.25">
      <c r="A19" s="5">
        <v>1</v>
      </c>
      <c r="B19" s="3" t="s">
        <v>41</v>
      </c>
      <c r="C19" s="65">
        <v>340</v>
      </c>
      <c r="D19" s="2">
        <v>1128</v>
      </c>
      <c r="E19" s="61">
        <v>9.5</v>
      </c>
      <c r="F19" s="2">
        <f t="shared" si="0"/>
        <v>32</v>
      </c>
      <c r="G19" s="2">
        <f t="shared" si="1"/>
        <v>10716</v>
      </c>
    </row>
    <row r="20" spans="1:8" x14ac:dyDescent="0.25">
      <c r="A20" s="5">
        <v>1</v>
      </c>
      <c r="B20" s="3" t="s">
        <v>42</v>
      </c>
      <c r="C20" s="65">
        <v>320</v>
      </c>
      <c r="D20" s="2">
        <v>890</v>
      </c>
      <c r="E20" s="61">
        <v>10</v>
      </c>
      <c r="F20" s="2">
        <f t="shared" si="0"/>
        <v>28</v>
      </c>
      <c r="G20" s="2">
        <f t="shared" si="1"/>
        <v>8900</v>
      </c>
    </row>
    <row r="21" spans="1:8" x14ac:dyDescent="0.25">
      <c r="A21" s="5">
        <v>1</v>
      </c>
      <c r="B21" s="3" t="s">
        <v>27</v>
      </c>
      <c r="C21" s="65">
        <v>310</v>
      </c>
      <c r="D21" s="2">
        <v>4862</v>
      </c>
      <c r="E21" s="308">
        <v>6.5</v>
      </c>
      <c r="F21" s="2">
        <v>100</v>
      </c>
      <c r="G21" s="2">
        <f t="shared" si="1"/>
        <v>31603</v>
      </c>
    </row>
    <row r="22" spans="1:8" hidden="1" x14ac:dyDescent="0.25">
      <c r="A22" s="5">
        <v>1</v>
      </c>
      <c r="B22" s="39"/>
      <c r="C22" s="1"/>
      <c r="D22" s="2"/>
      <c r="E22" s="308"/>
      <c r="F22" s="2"/>
      <c r="G22" s="2"/>
    </row>
    <row r="23" spans="1:8" s="9" customFormat="1" ht="15.75" customHeight="1" x14ac:dyDescent="0.25">
      <c r="A23" s="5">
        <v>1</v>
      </c>
      <c r="B23" s="81" t="s">
        <v>5</v>
      </c>
      <c r="C23" s="309"/>
      <c r="D23" s="8">
        <f>SUM(D10:D22)</f>
        <v>12194</v>
      </c>
      <c r="E23" s="7">
        <f>G23/D23</f>
        <v>8.8670657700508446</v>
      </c>
      <c r="F23" s="8">
        <f>SUM(F10:F22)</f>
        <v>327</v>
      </c>
      <c r="G23" s="8">
        <f>SUM(G10:G22)</f>
        <v>108125</v>
      </c>
      <c r="H23" s="192"/>
    </row>
    <row r="24" spans="1:8" s="9" customFormat="1" ht="16.5" hidden="1" customHeight="1" x14ac:dyDescent="0.25">
      <c r="A24" s="5">
        <v>1</v>
      </c>
      <c r="B24" s="3"/>
      <c r="C24" s="4"/>
      <c r="D24" s="6"/>
      <c r="E24" s="191"/>
      <c r="F24" s="2"/>
      <c r="G24" s="2"/>
    </row>
    <row r="25" spans="1:8" s="27" customFormat="1" ht="18.75" customHeight="1" x14ac:dyDescent="0.25">
      <c r="A25" s="5">
        <v>1</v>
      </c>
      <c r="B25" s="10" t="s">
        <v>149</v>
      </c>
      <c r="C25" s="10"/>
      <c r="D25" s="46"/>
      <c r="E25" s="26"/>
      <c r="F25" s="26"/>
      <c r="G25" s="26"/>
    </row>
    <row r="26" spans="1:8" s="27" customFormat="1" ht="30" x14ac:dyDescent="0.25">
      <c r="A26" s="5">
        <v>1</v>
      </c>
      <c r="B26" s="12" t="s">
        <v>234</v>
      </c>
      <c r="C26" s="28"/>
      <c r="D26" s="26">
        <f>SUM(D28,D29,D30,D31)+D27/2.7</f>
        <v>32019.037037037036</v>
      </c>
      <c r="E26" s="26"/>
      <c r="F26" s="26"/>
      <c r="G26" s="26"/>
    </row>
    <row r="27" spans="1:8" s="27" customFormat="1" x14ac:dyDescent="0.25">
      <c r="A27" s="5">
        <v>1</v>
      </c>
      <c r="B27" s="12" t="s">
        <v>213</v>
      </c>
      <c r="C27" s="15"/>
      <c r="D27" s="2">
        <v>154</v>
      </c>
      <c r="E27" s="15"/>
      <c r="F27" s="15"/>
      <c r="G27" s="15"/>
    </row>
    <row r="28" spans="1:8" s="27" customFormat="1" x14ac:dyDescent="0.25">
      <c r="A28" s="5">
        <v>1</v>
      </c>
      <c r="B28" s="29" t="s">
        <v>150</v>
      </c>
      <c r="C28" s="28"/>
      <c r="D28" s="26">
        <v>12500</v>
      </c>
      <c r="E28" s="26"/>
      <c r="F28" s="26"/>
      <c r="G28" s="26"/>
    </row>
    <row r="29" spans="1:8" s="27" customFormat="1" ht="17.25" customHeight="1" x14ac:dyDescent="0.25">
      <c r="A29" s="5">
        <v>1</v>
      </c>
      <c r="B29" s="29" t="s">
        <v>151</v>
      </c>
      <c r="C29" s="28"/>
      <c r="D29" s="2">
        <v>762</v>
      </c>
      <c r="E29" s="26"/>
      <c r="F29" s="26"/>
      <c r="G29" s="26"/>
    </row>
    <row r="30" spans="1:8" s="27" customFormat="1" ht="30" x14ac:dyDescent="0.25">
      <c r="A30" s="5">
        <v>1</v>
      </c>
      <c r="B30" s="29" t="s">
        <v>152</v>
      </c>
      <c r="C30" s="28"/>
      <c r="D30" s="2">
        <v>700</v>
      </c>
      <c r="E30" s="26"/>
      <c r="F30" s="26"/>
      <c r="G30" s="26"/>
    </row>
    <row r="31" spans="1:8" s="27" customFormat="1" x14ac:dyDescent="0.25">
      <c r="A31" s="5">
        <v>1</v>
      </c>
      <c r="B31" s="12" t="s">
        <v>153</v>
      </c>
      <c r="C31" s="28"/>
      <c r="D31" s="2">
        <v>18000</v>
      </c>
      <c r="E31" s="26"/>
      <c r="F31" s="26"/>
      <c r="G31" s="26"/>
    </row>
    <row r="32" spans="1:8" s="27" customFormat="1" ht="45" x14ac:dyDescent="0.25">
      <c r="A32" s="5">
        <v>1</v>
      </c>
      <c r="B32" s="12" t="s">
        <v>212</v>
      </c>
      <c r="C32" s="28"/>
      <c r="D32" s="6">
        <v>5137</v>
      </c>
      <c r="E32" s="26"/>
      <c r="F32" s="26"/>
      <c r="G32" s="26"/>
      <c r="H32" s="47"/>
    </row>
    <row r="33" spans="1:7" s="9" customFormat="1" x14ac:dyDescent="0.25">
      <c r="A33" s="5">
        <v>1</v>
      </c>
      <c r="B33" s="13" t="s">
        <v>87</v>
      </c>
      <c r="C33" s="11"/>
      <c r="D33" s="2">
        <f>D34+D35</f>
        <v>74349.529411764699</v>
      </c>
      <c r="E33" s="2"/>
      <c r="F33" s="2"/>
      <c r="G33" s="2"/>
    </row>
    <row r="34" spans="1:7" s="9" customFormat="1" x14ac:dyDescent="0.25">
      <c r="A34" s="5">
        <v>1</v>
      </c>
      <c r="B34" s="13" t="s">
        <v>192</v>
      </c>
      <c r="C34" s="58"/>
      <c r="D34" s="2">
        <v>73526</v>
      </c>
      <c r="E34" s="2"/>
      <c r="F34" s="2"/>
      <c r="G34" s="2"/>
    </row>
    <row r="35" spans="1:7" s="9" customFormat="1" x14ac:dyDescent="0.25">
      <c r="A35" s="5">
        <v>1</v>
      </c>
      <c r="B35" s="13" t="s">
        <v>194</v>
      </c>
      <c r="C35" s="58"/>
      <c r="D35" s="6">
        <f>D36/8.5</f>
        <v>823.52941176470586</v>
      </c>
      <c r="E35" s="2"/>
      <c r="F35" s="2"/>
      <c r="G35" s="2"/>
    </row>
    <row r="36" spans="1:7" s="27" customFormat="1" x14ac:dyDescent="0.25">
      <c r="A36" s="5">
        <v>1</v>
      </c>
      <c r="B36" s="25" t="s">
        <v>193</v>
      </c>
      <c r="C36" s="83"/>
      <c r="D36" s="2">
        <v>7000</v>
      </c>
      <c r="E36" s="26"/>
      <c r="F36" s="26"/>
      <c r="G36" s="26"/>
    </row>
    <row r="37" spans="1:7" s="27" customFormat="1" ht="15.75" customHeight="1" x14ac:dyDescent="0.25">
      <c r="A37" s="5">
        <v>1</v>
      </c>
      <c r="B37" s="30" t="s">
        <v>154</v>
      </c>
      <c r="C37" s="31"/>
      <c r="D37" s="28">
        <f>D26+ROUND(D34*3.2,0)+D36/3.9</f>
        <v>269096.90883190883</v>
      </c>
      <c r="E37" s="32"/>
      <c r="F37" s="32"/>
      <c r="G37" s="32"/>
    </row>
    <row r="38" spans="1:7" s="27" customFormat="1" ht="15.75" customHeight="1" x14ac:dyDescent="0.25">
      <c r="A38" s="5">
        <v>1</v>
      </c>
      <c r="B38" s="10" t="s">
        <v>113</v>
      </c>
      <c r="C38" s="11"/>
      <c r="D38" s="2"/>
      <c r="E38" s="32"/>
      <c r="F38" s="32"/>
      <c r="G38" s="32"/>
    </row>
    <row r="39" spans="1:7" s="27" customFormat="1" ht="30" x14ac:dyDescent="0.25">
      <c r="A39" s="5">
        <v>1</v>
      </c>
      <c r="B39" s="12" t="s">
        <v>234</v>
      </c>
      <c r="C39" s="11"/>
      <c r="D39" s="2">
        <f>SUM(D40,D41,D48,D54,D55,D56)</f>
        <v>83534.999999928448</v>
      </c>
      <c r="E39" s="32"/>
      <c r="F39" s="32"/>
      <c r="G39" s="32"/>
    </row>
    <row r="40" spans="1:7" s="27" customFormat="1" ht="15.75" customHeight="1" x14ac:dyDescent="0.25">
      <c r="A40" s="5">
        <v>1</v>
      </c>
      <c r="B40" s="12" t="s">
        <v>150</v>
      </c>
      <c r="C40" s="11"/>
      <c r="D40" s="2"/>
      <c r="E40" s="32"/>
      <c r="F40" s="32"/>
      <c r="G40" s="32"/>
    </row>
    <row r="41" spans="1:7" s="27" customFormat="1" ht="15.75" customHeight="1" x14ac:dyDescent="0.25">
      <c r="A41" s="5">
        <v>1</v>
      </c>
      <c r="B41" s="29" t="s">
        <v>155</v>
      </c>
      <c r="C41" s="11"/>
      <c r="D41" s="2">
        <f>D42+D43+D44+D46</f>
        <v>15957</v>
      </c>
      <c r="E41" s="32"/>
      <c r="F41" s="32"/>
      <c r="G41" s="32"/>
    </row>
    <row r="42" spans="1:7" s="27" customFormat="1" ht="19.5" customHeight="1" x14ac:dyDescent="0.25">
      <c r="A42" s="5">
        <v>1</v>
      </c>
      <c r="B42" s="33" t="s">
        <v>156</v>
      </c>
      <c r="C42" s="11"/>
      <c r="D42" s="26">
        <v>10153</v>
      </c>
      <c r="E42" s="32"/>
      <c r="F42" s="32"/>
      <c r="G42" s="32"/>
    </row>
    <row r="43" spans="1:7" s="27" customFormat="1" ht="15.75" customHeight="1" x14ac:dyDescent="0.25">
      <c r="A43" s="5">
        <v>1</v>
      </c>
      <c r="B43" s="33" t="s">
        <v>157</v>
      </c>
      <c r="C43" s="11"/>
      <c r="D43" s="26">
        <v>3046</v>
      </c>
      <c r="E43" s="32"/>
      <c r="F43" s="32"/>
      <c r="G43" s="32"/>
    </row>
    <row r="44" spans="1:7" s="27" customFormat="1" ht="30.75" customHeight="1" x14ac:dyDescent="0.25">
      <c r="A44" s="5">
        <v>1</v>
      </c>
      <c r="B44" s="33" t="s">
        <v>158</v>
      </c>
      <c r="C44" s="11"/>
      <c r="D44" s="26">
        <v>411</v>
      </c>
      <c r="E44" s="32"/>
      <c r="F44" s="32"/>
      <c r="G44" s="32"/>
    </row>
    <row r="45" spans="1:7" s="27" customFormat="1" x14ac:dyDescent="0.25">
      <c r="A45" s="5">
        <v>1</v>
      </c>
      <c r="B45" s="33" t="s">
        <v>159</v>
      </c>
      <c r="C45" s="11"/>
      <c r="D45" s="26">
        <v>65</v>
      </c>
      <c r="E45" s="32"/>
      <c r="F45" s="32"/>
      <c r="G45" s="32"/>
    </row>
    <row r="46" spans="1:7" s="27" customFormat="1" ht="30" x14ac:dyDescent="0.25">
      <c r="A46" s="5">
        <v>1</v>
      </c>
      <c r="B46" s="33" t="s">
        <v>160</v>
      </c>
      <c r="C46" s="11"/>
      <c r="D46" s="26">
        <v>2347</v>
      </c>
      <c r="E46" s="32"/>
      <c r="F46" s="32"/>
      <c r="G46" s="32"/>
    </row>
    <row r="47" spans="1:7" s="27" customFormat="1" x14ac:dyDescent="0.25">
      <c r="A47" s="5">
        <v>1</v>
      </c>
      <c r="B47" s="33" t="s">
        <v>159</v>
      </c>
      <c r="C47" s="11"/>
      <c r="D47" s="48">
        <v>261</v>
      </c>
      <c r="E47" s="32"/>
      <c r="F47" s="32"/>
      <c r="G47" s="32"/>
    </row>
    <row r="48" spans="1:7" s="27" customFormat="1" ht="30" customHeight="1" x14ac:dyDescent="0.25">
      <c r="A48" s="5">
        <v>1</v>
      </c>
      <c r="B48" s="29" t="s">
        <v>161</v>
      </c>
      <c r="C48" s="11"/>
      <c r="D48" s="2">
        <f>SUM(D49,D50,D52)</f>
        <v>67040.999999928448</v>
      </c>
      <c r="E48" s="32"/>
      <c r="F48" s="32"/>
      <c r="G48" s="32"/>
    </row>
    <row r="49" spans="1:7" s="27" customFormat="1" ht="30" x14ac:dyDescent="0.25">
      <c r="A49" s="5">
        <v>1</v>
      </c>
      <c r="B49" s="33" t="s">
        <v>162</v>
      </c>
      <c r="C49" s="11"/>
      <c r="D49" s="2">
        <v>1700</v>
      </c>
      <c r="E49" s="32"/>
      <c r="F49" s="32"/>
      <c r="G49" s="32"/>
    </row>
    <row r="50" spans="1:7" s="27" customFormat="1" ht="45" x14ac:dyDescent="0.25">
      <c r="A50" s="5">
        <v>1</v>
      </c>
      <c r="B50" s="33" t="s">
        <v>163</v>
      </c>
      <c r="C50" s="11"/>
      <c r="D50" s="23">
        <v>63747.99999993376</v>
      </c>
      <c r="E50" s="32"/>
      <c r="F50" s="32"/>
      <c r="G50" s="32"/>
    </row>
    <row r="51" spans="1:7" s="27" customFormat="1" x14ac:dyDescent="0.25">
      <c r="A51" s="5">
        <v>1</v>
      </c>
      <c r="B51" s="33" t="s">
        <v>159</v>
      </c>
      <c r="C51" s="11"/>
      <c r="D51" s="23">
        <v>15043</v>
      </c>
      <c r="E51" s="32"/>
      <c r="F51" s="32"/>
      <c r="G51" s="32"/>
    </row>
    <row r="52" spans="1:7" s="27" customFormat="1" ht="45" x14ac:dyDescent="0.25">
      <c r="A52" s="5">
        <v>1</v>
      </c>
      <c r="B52" s="33" t="s">
        <v>164</v>
      </c>
      <c r="C52" s="11"/>
      <c r="D52" s="23">
        <v>1592.9999999946899</v>
      </c>
      <c r="E52" s="32"/>
      <c r="F52" s="32"/>
      <c r="G52" s="32"/>
    </row>
    <row r="53" spans="1:7" s="27" customFormat="1" x14ac:dyDescent="0.25">
      <c r="A53" s="5">
        <v>1</v>
      </c>
      <c r="B53" s="33" t="s">
        <v>159</v>
      </c>
      <c r="C53" s="11"/>
      <c r="D53" s="23">
        <v>1239</v>
      </c>
      <c r="E53" s="32"/>
      <c r="F53" s="32"/>
      <c r="G53" s="32"/>
    </row>
    <row r="54" spans="1:7" s="27" customFormat="1" ht="31.5" customHeight="1" x14ac:dyDescent="0.25">
      <c r="A54" s="5">
        <v>1</v>
      </c>
      <c r="B54" s="29" t="s">
        <v>165</v>
      </c>
      <c r="C54" s="11"/>
      <c r="D54" s="2"/>
      <c r="E54" s="32"/>
      <c r="F54" s="32"/>
      <c r="G54" s="32"/>
    </row>
    <row r="55" spans="1:7" s="27" customFormat="1" ht="15.75" customHeight="1" x14ac:dyDescent="0.25">
      <c r="A55" s="5">
        <v>1</v>
      </c>
      <c r="B55" s="29" t="s">
        <v>166</v>
      </c>
      <c r="C55" s="11"/>
      <c r="D55" s="2"/>
      <c r="E55" s="32"/>
      <c r="F55" s="32"/>
      <c r="G55" s="32"/>
    </row>
    <row r="56" spans="1:7" s="27" customFormat="1" ht="15.75" customHeight="1" x14ac:dyDescent="0.25">
      <c r="A56" s="5">
        <v>1</v>
      </c>
      <c r="B56" s="12" t="s">
        <v>167</v>
      </c>
      <c r="C56" s="11"/>
      <c r="D56" s="2">
        <v>537</v>
      </c>
      <c r="E56" s="32"/>
      <c r="F56" s="32"/>
      <c r="G56" s="32"/>
    </row>
    <row r="57" spans="1:7" s="27" customFormat="1" x14ac:dyDescent="0.25">
      <c r="A57" s="5">
        <v>1</v>
      </c>
      <c r="B57" s="13" t="s">
        <v>87</v>
      </c>
      <c r="C57" s="28"/>
      <c r="D57" s="26">
        <v>650</v>
      </c>
      <c r="E57" s="32"/>
      <c r="F57" s="32"/>
      <c r="G57" s="32"/>
    </row>
    <row r="58" spans="1:7" s="27" customFormat="1" x14ac:dyDescent="0.25">
      <c r="A58" s="5">
        <v>1</v>
      </c>
      <c r="B58" s="25" t="s">
        <v>110</v>
      </c>
      <c r="C58" s="28"/>
      <c r="D58" s="48"/>
      <c r="E58" s="32"/>
      <c r="F58" s="32"/>
      <c r="G58" s="32"/>
    </row>
    <row r="59" spans="1:7" s="9" customFormat="1" ht="30" x14ac:dyDescent="0.25">
      <c r="A59" s="5">
        <v>1</v>
      </c>
      <c r="B59" s="13" t="s">
        <v>88</v>
      </c>
      <c r="C59" s="58"/>
      <c r="D59" s="2">
        <f>26486-D61</f>
        <v>23625</v>
      </c>
      <c r="E59" s="2"/>
      <c r="F59" s="2"/>
      <c r="G59" s="2"/>
    </row>
    <row r="60" spans="1:7" s="27" customFormat="1" ht="15.75" customHeight="1" x14ac:dyDescent="0.25">
      <c r="A60" s="5">
        <v>1</v>
      </c>
      <c r="B60" s="13" t="s">
        <v>168</v>
      </c>
      <c r="C60" s="11"/>
      <c r="D60" s="2"/>
      <c r="E60" s="32"/>
      <c r="F60" s="32"/>
      <c r="G60" s="32"/>
    </row>
    <row r="61" spans="1:7" s="27" customFormat="1" ht="45" x14ac:dyDescent="0.25">
      <c r="A61" s="5">
        <v>1</v>
      </c>
      <c r="B61" s="13" t="s">
        <v>219</v>
      </c>
      <c r="C61" s="11"/>
      <c r="D61" s="2">
        <v>2861</v>
      </c>
      <c r="E61" s="32"/>
      <c r="F61" s="32"/>
      <c r="G61" s="32"/>
    </row>
    <row r="62" spans="1:7" s="27" customFormat="1" x14ac:dyDescent="0.25">
      <c r="A62" s="5">
        <v>1</v>
      </c>
      <c r="B62" s="35" t="s">
        <v>112</v>
      </c>
      <c r="C62" s="11"/>
      <c r="D62" s="8">
        <f>D39+ROUND(D57*3.2,0)+D59+D61</f>
        <v>112100.99999992845</v>
      </c>
      <c r="E62" s="32"/>
      <c r="F62" s="32"/>
      <c r="G62" s="32"/>
    </row>
    <row r="63" spans="1:7" s="27" customFormat="1" x14ac:dyDescent="0.25">
      <c r="A63" s="5">
        <v>1</v>
      </c>
      <c r="B63" s="36" t="s">
        <v>111</v>
      </c>
      <c r="C63" s="11"/>
      <c r="D63" s="8">
        <f>SUM(D37,D62)</f>
        <v>381197.9088318373</v>
      </c>
      <c r="E63" s="32"/>
      <c r="F63" s="32"/>
      <c r="G63" s="32"/>
    </row>
    <row r="64" spans="1:7" s="27" customFormat="1" x14ac:dyDescent="0.25">
      <c r="A64" s="5">
        <v>1</v>
      </c>
      <c r="B64" s="310" t="s">
        <v>89</v>
      </c>
      <c r="C64" s="11"/>
      <c r="D64" s="57">
        <f>SUM(D65:D67)</f>
        <v>3708</v>
      </c>
      <c r="E64" s="202"/>
      <c r="F64" s="202"/>
      <c r="G64" s="202"/>
    </row>
    <row r="65" spans="1:72" s="27" customFormat="1" ht="27" customHeight="1" x14ac:dyDescent="0.25">
      <c r="A65" s="5">
        <v>1</v>
      </c>
      <c r="B65" s="227" t="s">
        <v>230</v>
      </c>
      <c r="C65" s="11"/>
      <c r="D65" s="2">
        <v>2523</v>
      </c>
      <c r="E65" s="202"/>
      <c r="F65" s="202"/>
      <c r="G65" s="202"/>
    </row>
    <row r="66" spans="1:72" s="27" customFormat="1" x14ac:dyDescent="0.25">
      <c r="A66" s="5">
        <v>1</v>
      </c>
      <c r="B66" s="12" t="s">
        <v>19</v>
      </c>
      <c r="C66" s="11"/>
      <c r="D66" s="2">
        <v>1065</v>
      </c>
      <c r="E66" s="202"/>
      <c r="F66" s="202"/>
      <c r="G66" s="202"/>
    </row>
    <row r="67" spans="1:72" s="27" customFormat="1" ht="30" x14ac:dyDescent="0.25">
      <c r="A67" s="5">
        <v>1</v>
      </c>
      <c r="B67" s="311" t="s">
        <v>184</v>
      </c>
      <c r="C67" s="11"/>
      <c r="D67" s="2">
        <v>120</v>
      </c>
      <c r="E67" s="202"/>
      <c r="F67" s="202"/>
      <c r="G67" s="202"/>
    </row>
    <row r="68" spans="1:72" s="9" customFormat="1" ht="18" customHeight="1" x14ac:dyDescent="0.25">
      <c r="A68" s="5">
        <v>1</v>
      </c>
      <c r="B68" s="19" t="s">
        <v>7</v>
      </c>
      <c r="C68" s="309"/>
      <c r="D68" s="2"/>
      <c r="E68" s="2"/>
      <c r="F68" s="2"/>
      <c r="G68" s="2"/>
    </row>
    <row r="69" spans="1:72" s="9" customFormat="1" ht="18" customHeight="1" x14ac:dyDescent="0.25">
      <c r="A69" s="5">
        <v>1</v>
      </c>
      <c r="B69" s="24" t="s">
        <v>106</v>
      </c>
      <c r="C69" s="309"/>
      <c r="D69" s="2"/>
      <c r="E69" s="2"/>
      <c r="F69" s="2"/>
      <c r="G69" s="2"/>
    </row>
    <row r="70" spans="1:72" s="9" customFormat="1" ht="18" customHeight="1" x14ac:dyDescent="0.25">
      <c r="A70" s="5">
        <v>1</v>
      </c>
      <c r="B70" s="16" t="s">
        <v>27</v>
      </c>
      <c r="C70" s="65">
        <v>300</v>
      </c>
      <c r="D70" s="2">
        <v>30</v>
      </c>
      <c r="E70" s="61">
        <v>11</v>
      </c>
      <c r="F70" s="2">
        <v>2</v>
      </c>
      <c r="G70" s="2">
        <f>ROUND(D70*E70,0)</f>
        <v>330</v>
      </c>
    </row>
    <row r="71" spans="1:72" s="9" customFormat="1" ht="18" customHeight="1" x14ac:dyDescent="0.25">
      <c r="A71" s="5">
        <v>1</v>
      </c>
      <c r="B71" s="16" t="s">
        <v>64</v>
      </c>
      <c r="C71" s="65">
        <v>300</v>
      </c>
      <c r="D71" s="2"/>
      <c r="E71" s="61">
        <v>9</v>
      </c>
      <c r="F71" s="2">
        <f>ROUND(G71/C71,0)</f>
        <v>0</v>
      </c>
      <c r="G71" s="2">
        <f>ROUND(D71*E71,0)</f>
        <v>0</v>
      </c>
    </row>
    <row r="72" spans="1:72" s="9" customFormat="1" ht="18" customHeight="1" x14ac:dyDescent="0.25">
      <c r="A72" s="5">
        <v>1</v>
      </c>
      <c r="B72" s="19" t="s">
        <v>9</v>
      </c>
      <c r="C72" s="65"/>
      <c r="D72" s="8">
        <f>D70+D71</f>
        <v>30</v>
      </c>
      <c r="E72" s="7">
        <f>G72/D72</f>
        <v>11</v>
      </c>
      <c r="F72" s="8">
        <f>F70+F71</f>
        <v>2</v>
      </c>
      <c r="G72" s="8">
        <f>G70+G71</f>
        <v>330</v>
      </c>
    </row>
    <row r="73" spans="1:72" s="9" customFormat="1" ht="18" customHeight="1" x14ac:dyDescent="0.25">
      <c r="A73" s="5">
        <v>1</v>
      </c>
      <c r="B73" s="24" t="s">
        <v>65</v>
      </c>
      <c r="C73" s="65"/>
      <c r="D73" s="20"/>
      <c r="E73" s="205"/>
      <c r="F73" s="20"/>
      <c r="G73" s="20"/>
    </row>
    <row r="74" spans="1:72" s="9" customFormat="1" ht="16.5" customHeight="1" x14ac:dyDescent="0.25">
      <c r="A74" s="5">
        <v>1</v>
      </c>
      <c r="B74" s="17" t="s">
        <v>37</v>
      </c>
      <c r="C74" s="65">
        <v>240</v>
      </c>
      <c r="D74" s="2">
        <v>15</v>
      </c>
      <c r="E74" s="61">
        <v>8</v>
      </c>
      <c r="F74" s="2">
        <f>ROUND(G74/C74,0)</f>
        <v>1</v>
      </c>
      <c r="G74" s="2">
        <f>ROUND(D74*E74,0)</f>
        <v>120</v>
      </c>
    </row>
    <row r="75" spans="1:72" s="9" customFormat="1" ht="16.5" customHeight="1" x14ac:dyDescent="0.25">
      <c r="A75" s="5">
        <v>1</v>
      </c>
      <c r="B75" s="17" t="s">
        <v>22</v>
      </c>
      <c r="C75" s="65">
        <v>240</v>
      </c>
      <c r="D75" s="2">
        <v>961</v>
      </c>
      <c r="E75" s="61">
        <v>8</v>
      </c>
      <c r="F75" s="2">
        <f t="shared" ref="F75:F77" si="2">ROUND(G75/C75,0)</f>
        <v>32</v>
      </c>
      <c r="G75" s="2">
        <f t="shared" ref="G75:G77" si="3">ROUND(D75*E75,0)</f>
        <v>7688</v>
      </c>
    </row>
    <row r="76" spans="1:72" s="9" customFormat="1" ht="16.5" customHeight="1" x14ac:dyDescent="0.25">
      <c r="A76" s="5">
        <v>1</v>
      </c>
      <c r="B76" s="17" t="s">
        <v>14</v>
      </c>
      <c r="C76" s="65">
        <v>240</v>
      </c>
      <c r="D76" s="2">
        <v>120</v>
      </c>
      <c r="E76" s="61">
        <v>8</v>
      </c>
      <c r="F76" s="2">
        <f t="shared" si="2"/>
        <v>4</v>
      </c>
      <c r="G76" s="2">
        <f t="shared" si="3"/>
        <v>960</v>
      </c>
    </row>
    <row r="77" spans="1:72" s="9" customFormat="1" ht="16.5" customHeight="1" x14ac:dyDescent="0.25">
      <c r="A77" s="5">
        <v>1</v>
      </c>
      <c r="B77" s="17" t="s">
        <v>39</v>
      </c>
      <c r="C77" s="65">
        <v>240</v>
      </c>
      <c r="D77" s="2">
        <v>679</v>
      </c>
      <c r="E77" s="61">
        <v>8</v>
      </c>
      <c r="F77" s="2">
        <f t="shared" si="2"/>
        <v>23</v>
      </c>
      <c r="G77" s="2">
        <f t="shared" si="3"/>
        <v>5432</v>
      </c>
    </row>
    <row r="78" spans="1:72" s="9" customFormat="1" ht="16.5" customHeight="1" x14ac:dyDescent="0.25">
      <c r="A78" s="5">
        <v>1</v>
      </c>
      <c r="B78" s="275" t="s">
        <v>107</v>
      </c>
      <c r="C78" s="312"/>
      <c r="D78" s="20">
        <f>SUM(D74:D77)</f>
        <v>1775</v>
      </c>
      <c r="E78" s="313">
        <f t="shared" ref="E78" si="4">E74</f>
        <v>8</v>
      </c>
      <c r="F78" s="20">
        <f t="shared" ref="F78:G78" si="5">SUM(F74:F77)</f>
        <v>60</v>
      </c>
      <c r="G78" s="20">
        <f t="shared" si="5"/>
        <v>14200</v>
      </c>
    </row>
    <row r="79" spans="1:72" ht="18.75" customHeight="1" x14ac:dyDescent="0.25">
      <c r="A79" s="5">
        <v>1</v>
      </c>
      <c r="B79" s="69" t="s">
        <v>85</v>
      </c>
      <c r="C79" s="314"/>
      <c r="D79" s="8">
        <f>D72+D78</f>
        <v>1805</v>
      </c>
      <c r="E79" s="7">
        <f>G79/D79</f>
        <v>8.0498614958448762</v>
      </c>
      <c r="F79" s="8">
        <f>F72+F78</f>
        <v>62</v>
      </c>
      <c r="G79" s="8">
        <f>G72+G78</f>
        <v>14530</v>
      </c>
    </row>
    <row r="80" spans="1:72" s="318" customFormat="1" ht="16.5" customHeight="1" thickBot="1" x14ac:dyDescent="0.3">
      <c r="A80" s="5">
        <v>1</v>
      </c>
      <c r="B80" s="72" t="s">
        <v>10</v>
      </c>
      <c r="C80" s="315"/>
      <c r="D80" s="316"/>
      <c r="E80" s="315"/>
      <c r="F80" s="315"/>
      <c r="G80" s="315"/>
      <c r="H80" s="317"/>
      <c r="I80" s="317"/>
      <c r="J80" s="317"/>
      <c r="K80" s="317"/>
      <c r="L80" s="317"/>
      <c r="M80" s="317"/>
      <c r="N80" s="317"/>
      <c r="O80" s="317"/>
      <c r="P80" s="317"/>
      <c r="Q80" s="317"/>
      <c r="R80" s="317"/>
      <c r="S80" s="317"/>
      <c r="T80" s="317"/>
      <c r="U80" s="317"/>
      <c r="V80" s="317"/>
      <c r="W80" s="317"/>
      <c r="X80" s="317"/>
      <c r="Y80" s="317"/>
      <c r="Z80" s="317"/>
      <c r="AA80" s="317"/>
      <c r="AB80" s="317"/>
      <c r="AC80" s="317"/>
      <c r="AD80" s="317"/>
      <c r="AE80" s="317"/>
      <c r="AF80" s="317"/>
      <c r="AG80" s="317"/>
      <c r="AH80" s="317"/>
      <c r="AI80" s="317"/>
      <c r="AJ80" s="317"/>
      <c r="AK80" s="317"/>
      <c r="AL80" s="317"/>
      <c r="AM80" s="317"/>
      <c r="AN80" s="317"/>
      <c r="AO80" s="317"/>
      <c r="AP80" s="317"/>
      <c r="AQ80" s="317"/>
      <c r="AR80" s="317"/>
      <c r="AS80" s="317"/>
      <c r="AT80" s="317"/>
      <c r="AU80" s="317"/>
      <c r="AV80" s="317"/>
      <c r="AW80" s="317"/>
      <c r="AX80" s="317"/>
      <c r="AY80" s="317"/>
      <c r="AZ80" s="317"/>
      <c r="BA80" s="317"/>
      <c r="BB80" s="317"/>
      <c r="BC80" s="317"/>
      <c r="BD80" s="317"/>
      <c r="BE80" s="317"/>
      <c r="BF80" s="317"/>
      <c r="BG80" s="317"/>
      <c r="BH80" s="317"/>
      <c r="BI80" s="317"/>
      <c r="BJ80" s="317"/>
      <c r="BK80" s="317"/>
      <c r="BL80" s="317"/>
      <c r="BM80" s="317"/>
      <c r="BN80" s="317"/>
      <c r="BO80" s="317"/>
      <c r="BP80" s="317"/>
      <c r="BQ80" s="317"/>
      <c r="BR80" s="317"/>
      <c r="BS80" s="317"/>
      <c r="BT80" s="317"/>
    </row>
    <row r="81" spans="1:8" ht="21" customHeight="1" x14ac:dyDescent="0.25">
      <c r="A81" s="5">
        <v>1</v>
      </c>
      <c r="B81" s="319" t="s">
        <v>68</v>
      </c>
      <c r="C81" s="320"/>
      <c r="D81" s="76"/>
      <c r="E81" s="2"/>
      <c r="F81" s="2"/>
      <c r="G81" s="2"/>
    </row>
    <row r="82" spans="1:8" x14ac:dyDescent="0.25">
      <c r="A82" s="5">
        <v>1</v>
      </c>
      <c r="B82" s="306" t="s">
        <v>4</v>
      </c>
      <c r="C82" s="321"/>
      <c r="D82" s="2"/>
      <c r="E82" s="2"/>
      <c r="F82" s="2"/>
      <c r="G82" s="2"/>
    </row>
    <row r="83" spans="1:8" x14ac:dyDescent="0.25">
      <c r="A83" s="5">
        <v>1</v>
      </c>
      <c r="B83" s="3" t="s">
        <v>37</v>
      </c>
      <c r="C83" s="65">
        <v>340</v>
      </c>
      <c r="D83" s="322">
        <v>958</v>
      </c>
      <c r="E83" s="61">
        <v>10.5</v>
      </c>
      <c r="F83" s="2">
        <f>ROUND(G83/C83,0)</f>
        <v>30</v>
      </c>
      <c r="G83" s="2">
        <f>ROUND(D83*E83,0)</f>
        <v>10059</v>
      </c>
    </row>
    <row r="84" spans="1:8" x14ac:dyDescent="0.25">
      <c r="A84" s="5">
        <v>1</v>
      </c>
      <c r="B84" s="3" t="s">
        <v>43</v>
      </c>
      <c r="C84" s="65">
        <v>340</v>
      </c>
      <c r="D84" s="322">
        <v>312</v>
      </c>
      <c r="E84" s="61">
        <v>10.5</v>
      </c>
      <c r="F84" s="2">
        <f>ROUND(G84/C84,0)</f>
        <v>10</v>
      </c>
      <c r="G84" s="2">
        <f>ROUND(D84*E84,0)</f>
        <v>3276</v>
      </c>
    </row>
    <row r="85" spans="1:8" x14ac:dyDescent="0.25">
      <c r="A85" s="5">
        <v>1</v>
      </c>
      <c r="B85" s="3" t="s">
        <v>39</v>
      </c>
      <c r="C85" s="65">
        <v>340</v>
      </c>
      <c r="D85" s="322">
        <v>623</v>
      </c>
      <c r="E85" s="61">
        <v>12</v>
      </c>
      <c r="F85" s="2">
        <f>ROUND(G85/C85,0)</f>
        <v>22</v>
      </c>
      <c r="G85" s="2">
        <f>ROUND(D85*E85,0)</f>
        <v>7476</v>
      </c>
    </row>
    <row r="86" spans="1:8" s="9" customFormat="1" x14ac:dyDescent="0.25">
      <c r="A86" s="5">
        <v>1</v>
      </c>
      <c r="B86" s="81" t="s">
        <v>5</v>
      </c>
      <c r="C86" s="309"/>
      <c r="D86" s="8">
        <f>D83+D84+D85</f>
        <v>1893</v>
      </c>
      <c r="E86" s="7">
        <f>G86/D86</f>
        <v>10.993660855784469</v>
      </c>
      <c r="F86" s="8">
        <f>F83+F84+F85</f>
        <v>62</v>
      </c>
      <c r="G86" s="8">
        <f>G83+G84+G85</f>
        <v>20811</v>
      </c>
    </row>
    <row r="87" spans="1:8" s="9" customFormat="1" ht="16.5" customHeight="1" x14ac:dyDescent="0.25">
      <c r="A87" s="5">
        <v>1</v>
      </c>
      <c r="B87" s="3"/>
      <c r="C87" s="4"/>
      <c r="D87" s="6"/>
      <c r="E87" s="191"/>
      <c r="F87" s="2"/>
      <c r="G87" s="2"/>
    </row>
    <row r="88" spans="1:8" s="27" customFormat="1" ht="18.75" customHeight="1" x14ac:dyDescent="0.25">
      <c r="A88" s="5">
        <v>1</v>
      </c>
      <c r="B88" s="10" t="s">
        <v>149</v>
      </c>
      <c r="C88" s="10"/>
      <c r="D88" s="46"/>
      <c r="E88" s="26"/>
      <c r="F88" s="26"/>
      <c r="G88" s="26"/>
    </row>
    <row r="89" spans="1:8" s="27" customFormat="1" ht="30" x14ac:dyDescent="0.25">
      <c r="A89" s="5">
        <v>1</v>
      </c>
      <c r="B89" s="12" t="s">
        <v>234</v>
      </c>
      <c r="C89" s="28"/>
      <c r="D89" s="26">
        <f>SUM(D91,D92,D93,D94)+D90/2.7</f>
        <v>22891.111111111109</v>
      </c>
      <c r="E89" s="26"/>
      <c r="F89" s="26"/>
      <c r="G89" s="26"/>
    </row>
    <row r="90" spans="1:8" s="27" customFormat="1" x14ac:dyDescent="0.25">
      <c r="A90" s="5">
        <v>1</v>
      </c>
      <c r="B90" s="12" t="s">
        <v>213</v>
      </c>
      <c r="C90" s="15"/>
      <c r="D90" s="2">
        <v>300</v>
      </c>
      <c r="E90" s="15"/>
      <c r="F90" s="15"/>
      <c r="G90" s="15"/>
    </row>
    <row r="91" spans="1:8" s="27" customFormat="1" x14ac:dyDescent="0.25">
      <c r="A91" s="5">
        <v>1</v>
      </c>
      <c r="B91" s="29" t="s">
        <v>150</v>
      </c>
      <c r="C91" s="28"/>
      <c r="D91" s="26"/>
      <c r="E91" s="26"/>
      <c r="F91" s="26"/>
      <c r="G91" s="26"/>
    </row>
    <row r="92" spans="1:8" s="27" customFormat="1" ht="17.25" customHeight="1" x14ac:dyDescent="0.25">
      <c r="A92" s="5">
        <v>1</v>
      </c>
      <c r="B92" s="29" t="s">
        <v>151</v>
      </c>
      <c r="C92" s="28"/>
      <c r="D92" s="2">
        <v>11600</v>
      </c>
      <c r="E92" s="26"/>
      <c r="F92" s="26"/>
      <c r="G92" s="26"/>
    </row>
    <row r="93" spans="1:8" s="27" customFormat="1" ht="30" x14ac:dyDescent="0.25">
      <c r="A93" s="5">
        <v>1</v>
      </c>
      <c r="B93" s="29" t="s">
        <v>152</v>
      </c>
      <c r="C93" s="28"/>
      <c r="D93" s="2">
        <v>180</v>
      </c>
      <c r="E93" s="26"/>
      <c r="F93" s="26"/>
      <c r="G93" s="26"/>
    </row>
    <row r="94" spans="1:8" s="27" customFormat="1" x14ac:dyDescent="0.25">
      <c r="A94" s="5">
        <v>1</v>
      </c>
      <c r="B94" s="12" t="s">
        <v>153</v>
      </c>
      <c r="C94" s="28"/>
      <c r="D94" s="2">
        <v>11000</v>
      </c>
      <c r="E94" s="26"/>
      <c r="F94" s="26"/>
      <c r="G94" s="26"/>
    </row>
    <row r="95" spans="1:8" s="27" customFormat="1" ht="45" x14ac:dyDescent="0.25">
      <c r="A95" s="5">
        <v>1</v>
      </c>
      <c r="B95" s="12" t="s">
        <v>212</v>
      </c>
      <c r="C95" s="28"/>
      <c r="D95" s="6">
        <v>3117</v>
      </c>
      <c r="E95" s="26"/>
      <c r="F95" s="26"/>
      <c r="G95" s="26"/>
      <c r="H95" s="47"/>
    </row>
    <row r="96" spans="1:8" s="9" customFormat="1" x14ac:dyDescent="0.25">
      <c r="A96" s="5">
        <v>1</v>
      </c>
      <c r="B96" s="13" t="s">
        <v>87</v>
      </c>
      <c r="C96" s="11"/>
      <c r="D96" s="2">
        <f>D97+D98</f>
        <v>47770.294117647063</v>
      </c>
      <c r="E96" s="2"/>
      <c r="F96" s="2"/>
      <c r="G96" s="2"/>
      <c r="H96" s="323"/>
    </row>
    <row r="97" spans="1:7" s="9" customFormat="1" x14ac:dyDescent="0.25">
      <c r="A97" s="5">
        <v>1</v>
      </c>
      <c r="B97" s="13" t="s">
        <v>192</v>
      </c>
      <c r="C97" s="58"/>
      <c r="D97" s="2">
        <v>39535</v>
      </c>
      <c r="E97" s="2"/>
      <c r="F97" s="2"/>
      <c r="G97" s="2"/>
    </row>
    <row r="98" spans="1:7" s="9" customFormat="1" x14ac:dyDescent="0.25">
      <c r="A98" s="5">
        <v>1</v>
      </c>
      <c r="B98" s="13" t="s">
        <v>194</v>
      </c>
      <c r="C98" s="58"/>
      <c r="D98" s="6">
        <f>D99/8.5</f>
        <v>8235.2941176470595</v>
      </c>
      <c r="E98" s="2"/>
      <c r="F98" s="2"/>
      <c r="G98" s="2"/>
    </row>
    <row r="99" spans="1:7" s="27" customFormat="1" x14ac:dyDescent="0.25">
      <c r="A99" s="5">
        <v>1</v>
      </c>
      <c r="B99" s="25" t="s">
        <v>193</v>
      </c>
      <c r="C99" s="83"/>
      <c r="D99" s="2">
        <v>70000</v>
      </c>
      <c r="E99" s="26"/>
      <c r="F99" s="26"/>
      <c r="G99" s="26"/>
    </row>
    <row r="100" spans="1:7" s="27" customFormat="1" ht="15.75" customHeight="1" x14ac:dyDescent="0.25">
      <c r="A100" s="5">
        <v>1</v>
      </c>
      <c r="B100" s="30" t="s">
        <v>154</v>
      </c>
      <c r="C100" s="31"/>
      <c r="D100" s="28">
        <f>D89+ROUND(D97*3.2,0)+D99/3.9</f>
        <v>167351.82905982906</v>
      </c>
      <c r="E100" s="32"/>
      <c r="F100" s="32"/>
      <c r="G100" s="32"/>
    </row>
    <row r="101" spans="1:7" s="27" customFormat="1" ht="15.75" customHeight="1" x14ac:dyDescent="0.25">
      <c r="A101" s="5">
        <v>1</v>
      </c>
      <c r="B101" s="10" t="s">
        <v>113</v>
      </c>
      <c r="C101" s="11"/>
      <c r="D101" s="2"/>
      <c r="E101" s="32"/>
      <c r="F101" s="32"/>
      <c r="G101" s="32"/>
    </row>
    <row r="102" spans="1:7" s="27" customFormat="1" ht="33.75" customHeight="1" x14ac:dyDescent="0.25">
      <c r="A102" s="5">
        <v>1</v>
      </c>
      <c r="B102" s="12" t="s">
        <v>234</v>
      </c>
      <c r="C102" s="11"/>
      <c r="D102" s="2">
        <f>SUM(D103,D104,D111,D117,D118,D119)</f>
        <v>24399</v>
      </c>
      <c r="E102" s="32"/>
      <c r="F102" s="32"/>
      <c r="G102" s="32"/>
    </row>
    <row r="103" spans="1:7" s="27" customFormat="1" ht="15.75" customHeight="1" x14ac:dyDescent="0.25">
      <c r="A103" s="5">
        <v>1</v>
      </c>
      <c r="B103" s="12" t="s">
        <v>150</v>
      </c>
      <c r="C103" s="11"/>
      <c r="D103" s="2"/>
      <c r="E103" s="32"/>
      <c r="F103" s="32"/>
      <c r="G103" s="32"/>
    </row>
    <row r="104" spans="1:7" s="27" customFormat="1" ht="15.75" customHeight="1" x14ac:dyDescent="0.25">
      <c r="A104" s="5">
        <v>1</v>
      </c>
      <c r="B104" s="29" t="s">
        <v>155</v>
      </c>
      <c r="C104" s="11"/>
      <c r="D104" s="2">
        <f>D105+D106+D107+D109</f>
        <v>8134</v>
      </c>
      <c r="E104" s="32"/>
      <c r="F104" s="32"/>
      <c r="G104" s="32"/>
    </row>
    <row r="105" spans="1:7" s="27" customFormat="1" ht="19.5" customHeight="1" x14ac:dyDescent="0.25">
      <c r="A105" s="5">
        <v>1</v>
      </c>
      <c r="B105" s="33" t="s">
        <v>156</v>
      </c>
      <c r="C105" s="11"/>
      <c r="D105" s="26">
        <v>5833</v>
      </c>
      <c r="E105" s="32"/>
      <c r="F105" s="32"/>
      <c r="G105" s="32"/>
    </row>
    <row r="106" spans="1:7" s="27" customFormat="1" ht="15.75" customHeight="1" x14ac:dyDescent="0.25">
      <c r="A106" s="5">
        <v>1</v>
      </c>
      <c r="B106" s="33" t="s">
        <v>157</v>
      </c>
      <c r="C106" s="11"/>
      <c r="D106" s="26">
        <v>1750</v>
      </c>
      <c r="E106" s="32"/>
      <c r="F106" s="32"/>
      <c r="G106" s="32"/>
    </row>
    <row r="107" spans="1:7" s="27" customFormat="1" ht="30.75" customHeight="1" x14ac:dyDescent="0.25">
      <c r="A107" s="5">
        <v>1</v>
      </c>
      <c r="B107" s="33" t="s">
        <v>158</v>
      </c>
      <c r="C107" s="11"/>
      <c r="D107" s="26"/>
      <c r="E107" s="32"/>
      <c r="F107" s="32"/>
      <c r="G107" s="32"/>
    </row>
    <row r="108" spans="1:7" s="27" customFormat="1" x14ac:dyDescent="0.25">
      <c r="A108" s="5">
        <v>1</v>
      </c>
      <c r="B108" s="33" t="s">
        <v>159</v>
      </c>
      <c r="C108" s="11"/>
      <c r="D108" s="26"/>
      <c r="E108" s="32"/>
      <c r="F108" s="32"/>
      <c r="G108" s="32"/>
    </row>
    <row r="109" spans="1:7" s="27" customFormat="1" ht="30" x14ac:dyDescent="0.25">
      <c r="A109" s="5">
        <v>1</v>
      </c>
      <c r="B109" s="33" t="s">
        <v>160</v>
      </c>
      <c r="C109" s="11"/>
      <c r="D109" s="26">
        <v>551</v>
      </c>
      <c r="E109" s="32"/>
      <c r="F109" s="32"/>
      <c r="G109" s="32"/>
    </row>
    <row r="110" spans="1:7" s="27" customFormat="1" x14ac:dyDescent="0.25">
      <c r="A110" s="5">
        <v>1</v>
      </c>
      <c r="B110" s="33" t="s">
        <v>159</v>
      </c>
      <c r="C110" s="11"/>
      <c r="D110" s="48">
        <v>60</v>
      </c>
      <c r="E110" s="32"/>
      <c r="F110" s="32"/>
      <c r="G110" s="32"/>
    </row>
    <row r="111" spans="1:7" s="27" customFormat="1" ht="30" customHeight="1" x14ac:dyDescent="0.25">
      <c r="A111" s="5">
        <v>1</v>
      </c>
      <c r="B111" s="29" t="s">
        <v>161</v>
      </c>
      <c r="C111" s="11"/>
      <c r="D111" s="2">
        <f>SUM(D112,D113,D115)</f>
        <v>16265</v>
      </c>
      <c r="E111" s="32"/>
      <c r="F111" s="32"/>
      <c r="G111" s="32"/>
    </row>
    <row r="112" spans="1:7" s="27" customFormat="1" ht="30" x14ac:dyDescent="0.25">
      <c r="A112" s="5">
        <v>1</v>
      </c>
      <c r="B112" s="33" t="s">
        <v>162</v>
      </c>
      <c r="C112" s="11"/>
      <c r="D112" s="2">
        <v>1000</v>
      </c>
      <c r="E112" s="32"/>
      <c r="F112" s="32"/>
      <c r="G112" s="32"/>
    </row>
    <row r="113" spans="1:7" s="27" customFormat="1" ht="45" x14ac:dyDescent="0.25">
      <c r="A113" s="5">
        <v>1</v>
      </c>
      <c r="B113" s="33" t="s">
        <v>163</v>
      </c>
      <c r="C113" s="11"/>
      <c r="D113" s="23">
        <v>11631</v>
      </c>
      <c r="E113" s="32"/>
      <c r="F113" s="32"/>
      <c r="G113" s="32"/>
    </row>
    <row r="114" spans="1:7" s="27" customFormat="1" x14ac:dyDescent="0.25">
      <c r="A114" s="5">
        <v>1</v>
      </c>
      <c r="B114" s="33" t="s">
        <v>159</v>
      </c>
      <c r="C114" s="11"/>
      <c r="D114" s="23">
        <v>3250</v>
      </c>
      <c r="E114" s="32"/>
      <c r="F114" s="32"/>
      <c r="G114" s="32"/>
    </row>
    <row r="115" spans="1:7" s="27" customFormat="1" ht="45" x14ac:dyDescent="0.25">
      <c r="A115" s="5">
        <v>1</v>
      </c>
      <c r="B115" s="33" t="s">
        <v>164</v>
      </c>
      <c r="C115" s="11"/>
      <c r="D115" s="23">
        <v>3634</v>
      </c>
      <c r="E115" s="32"/>
      <c r="F115" s="32"/>
      <c r="G115" s="32"/>
    </row>
    <row r="116" spans="1:7" s="27" customFormat="1" x14ac:dyDescent="0.25">
      <c r="A116" s="5">
        <v>1</v>
      </c>
      <c r="B116" s="33" t="s">
        <v>159</v>
      </c>
      <c r="C116" s="11"/>
      <c r="D116" s="23">
        <v>2410</v>
      </c>
      <c r="E116" s="32"/>
      <c r="F116" s="32"/>
      <c r="G116" s="32"/>
    </row>
    <row r="117" spans="1:7" s="27" customFormat="1" ht="31.5" customHeight="1" x14ac:dyDescent="0.25">
      <c r="A117" s="5">
        <v>1</v>
      </c>
      <c r="B117" s="29" t="s">
        <v>165</v>
      </c>
      <c r="C117" s="11"/>
      <c r="D117" s="2"/>
      <c r="E117" s="32"/>
      <c r="F117" s="32"/>
      <c r="G117" s="32"/>
    </row>
    <row r="118" spans="1:7" s="27" customFormat="1" ht="15.75" customHeight="1" x14ac:dyDescent="0.25">
      <c r="A118" s="5">
        <v>1</v>
      </c>
      <c r="B118" s="29" t="s">
        <v>166</v>
      </c>
      <c r="C118" s="11"/>
      <c r="D118" s="2"/>
      <c r="E118" s="32"/>
      <c r="F118" s="32"/>
      <c r="G118" s="32"/>
    </row>
    <row r="119" spans="1:7" s="27" customFormat="1" ht="15.75" customHeight="1" x14ac:dyDescent="0.25">
      <c r="A119" s="5">
        <v>1</v>
      </c>
      <c r="B119" s="12" t="s">
        <v>167</v>
      </c>
      <c r="C119" s="11"/>
      <c r="D119" s="2"/>
      <c r="E119" s="32"/>
      <c r="F119" s="32"/>
      <c r="G119" s="32"/>
    </row>
    <row r="120" spans="1:7" s="27" customFormat="1" x14ac:dyDescent="0.25">
      <c r="A120" s="5">
        <v>1</v>
      </c>
      <c r="B120" s="13" t="s">
        <v>87</v>
      </c>
      <c r="C120" s="28"/>
      <c r="D120" s="26"/>
      <c r="E120" s="32"/>
      <c r="F120" s="32"/>
      <c r="G120" s="32"/>
    </row>
    <row r="121" spans="1:7" s="27" customFormat="1" x14ac:dyDescent="0.25">
      <c r="A121" s="5">
        <v>1</v>
      </c>
      <c r="B121" s="25" t="s">
        <v>110</v>
      </c>
      <c r="C121" s="28"/>
      <c r="D121" s="48"/>
      <c r="E121" s="32"/>
      <c r="F121" s="32"/>
      <c r="G121" s="32"/>
    </row>
    <row r="122" spans="1:7" s="9" customFormat="1" ht="30" x14ac:dyDescent="0.25">
      <c r="A122" s="5">
        <v>1</v>
      </c>
      <c r="B122" s="13" t="s">
        <v>88</v>
      </c>
      <c r="C122" s="58"/>
      <c r="D122" s="2">
        <v>12450</v>
      </c>
      <c r="E122" s="2"/>
      <c r="F122" s="2"/>
      <c r="G122" s="2"/>
    </row>
    <row r="123" spans="1:7" s="27" customFormat="1" ht="15.75" customHeight="1" x14ac:dyDescent="0.25">
      <c r="A123" s="5">
        <v>1</v>
      </c>
      <c r="B123" s="13" t="s">
        <v>168</v>
      </c>
      <c r="C123" s="11"/>
      <c r="D123" s="2"/>
      <c r="E123" s="32"/>
      <c r="F123" s="32"/>
      <c r="G123" s="32"/>
    </row>
    <row r="124" spans="1:7" s="27" customFormat="1" ht="45" x14ac:dyDescent="0.25">
      <c r="A124" s="5">
        <v>1</v>
      </c>
      <c r="B124" s="13" t="s">
        <v>219</v>
      </c>
      <c r="C124" s="11"/>
      <c r="D124" s="2">
        <v>50</v>
      </c>
      <c r="E124" s="32"/>
      <c r="F124" s="32"/>
      <c r="G124" s="32"/>
    </row>
    <row r="125" spans="1:7" s="27" customFormat="1" x14ac:dyDescent="0.25">
      <c r="A125" s="5">
        <v>1</v>
      </c>
      <c r="B125" s="35" t="s">
        <v>112</v>
      </c>
      <c r="C125" s="11"/>
      <c r="D125" s="8">
        <f>D102+ROUND(D120*3.2,0)+D122+D124</f>
        <v>36899</v>
      </c>
      <c r="E125" s="32"/>
      <c r="F125" s="32"/>
      <c r="G125" s="32"/>
    </row>
    <row r="126" spans="1:7" s="27" customFormat="1" x14ac:dyDescent="0.25">
      <c r="A126" s="5">
        <v>1</v>
      </c>
      <c r="B126" s="36" t="s">
        <v>111</v>
      </c>
      <c r="C126" s="11"/>
      <c r="D126" s="8">
        <f>SUM(D100,D125)</f>
        <v>204250.82905982906</v>
      </c>
      <c r="E126" s="32"/>
      <c r="F126" s="32"/>
      <c r="G126" s="32"/>
    </row>
    <row r="127" spans="1:7" s="9" customFormat="1" x14ac:dyDescent="0.25">
      <c r="A127" s="5">
        <v>1</v>
      </c>
      <c r="B127" s="19" t="s">
        <v>7</v>
      </c>
      <c r="C127" s="324"/>
      <c r="D127" s="2"/>
      <c r="E127" s="2"/>
      <c r="F127" s="2"/>
      <c r="G127" s="2"/>
    </row>
    <row r="128" spans="1:7" s="9" customFormat="1" x14ac:dyDescent="0.25">
      <c r="A128" s="5">
        <v>1</v>
      </c>
      <c r="B128" s="24" t="s">
        <v>106</v>
      </c>
      <c r="C128" s="324"/>
      <c r="D128" s="2"/>
      <c r="E128" s="2"/>
      <c r="F128" s="2"/>
      <c r="G128" s="2"/>
    </row>
    <row r="129" spans="1:7" s="9" customFormat="1" x14ac:dyDescent="0.25">
      <c r="A129" s="5">
        <v>1</v>
      </c>
      <c r="B129" s="16" t="s">
        <v>57</v>
      </c>
      <c r="C129" s="60">
        <v>300</v>
      </c>
      <c r="D129" s="2"/>
      <c r="E129" s="2">
        <v>10.5</v>
      </c>
      <c r="F129" s="2">
        <f t="shared" ref="F129:F130" si="6">ROUND(G129/C129,0)</f>
        <v>0</v>
      </c>
      <c r="G129" s="2">
        <f t="shared" ref="G129:G130" si="7">ROUND(D129*E129,0)</f>
        <v>0</v>
      </c>
    </row>
    <row r="130" spans="1:7" s="9" customFormat="1" x14ac:dyDescent="0.25">
      <c r="A130" s="5">
        <v>1</v>
      </c>
      <c r="B130" s="16" t="s">
        <v>21</v>
      </c>
      <c r="C130" s="60">
        <v>300</v>
      </c>
      <c r="D130" s="2"/>
      <c r="E130" s="2">
        <v>10.5</v>
      </c>
      <c r="F130" s="2">
        <f t="shared" si="6"/>
        <v>0</v>
      </c>
      <c r="G130" s="2">
        <f t="shared" si="7"/>
        <v>0</v>
      </c>
    </row>
    <row r="131" spans="1:7" s="9" customFormat="1" x14ac:dyDescent="0.25">
      <c r="A131" s="5">
        <v>1</v>
      </c>
      <c r="B131" s="16" t="s">
        <v>43</v>
      </c>
      <c r="C131" s="60">
        <v>300</v>
      </c>
      <c r="D131" s="2">
        <v>110</v>
      </c>
      <c r="E131" s="61">
        <v>10.5</v>
      </c>
      <c r="F131" s="2">
        <f>ROUND(G131/C131,0)</f>
        <v>4</v>
      </c>
      <c r="G131" s="2">
        <f>ROUND(D131*E131,0)</f>
        <v>1155</v>
      </c>
    </row>
    <row r="132" spans="1:7" s="9" customFormat="1" ht="16.5" customHeight="1" x14ac:dyDescent="0.25">
      <c r="A132" s="5">
        <v>1</v>
      </c>
      <c r="B132" s="59" t="s">
        <v>9</v>
      </c>
      <c r="C132" s="62"/>
      <c r="D132" s="20">
        <f>SUM(D129:D131)</f>
        <v>110</v>
      </c>
      <c r="E132" s="63">
        <f>G132/D132</f>
        <v>10.5</v>
      </c>
      <c r="F132" s="20">
        <f t="shared" ref="F132:G132" si="8">SUM(F129:F131)</f>
        <v>4</v>
      </c>
      <c r="G132" s="20">
        <f t="shared" si="8"/>
        <v>1155</v>
      </c>
    </row>
    <row r="133" spans="1:7" s="9" customFormat="1" ht="16.5" customHeight="1" x14ac:dyDescent="0.25">
      <c r="A133" s="5">
        <v>1</v>
      </c>
      <c r="B133" s="24" t="s">
        <v>65</v>
      </c>
      <c r="C133" s="62"/>
      <c r="D133" s="57"/>
      <c r="E133" s="64"/>
      <c r="F133" s="57"/>
      <c r="G133" s="57"/>
    </row>
    <row r="134" spans="1:7" s="9" customFormat="1" x14ac:dyDescent="0.25">
      <c r="A134" s="5">
        <v>1</v>
      </c>
      <c r="B134" s="17" t="s">
        <v>21</v>
      </c>
      <c r="C134" s="65">
        <v>240</v>
      </c>
      <c r="D134" s="2">
        <v>400</v>
      </c>
      <c r="E134" s="61">
        <v>8</v>
      </c>
      <c r="F134" s="2">
        <f>ROUND(G134/C134,0)</f>
        <v>13</v>
      </c>
      <c r="G134" s="2">
        <f>ROUND(D134*E134,0)</f>
        <v>3200</v>
      </c>
    </row>
    <row r="135" spans="1:7" s="9" customFormat="1" x14ac:dyDescent="0.25">
      <c r="A135" s="5">
        <v>1</v>
      </c>
      <c r="B135" s="17" t="s">
        <v>27</v>
      </c>
      <c r="C135" s="65">
        <v>240</v>
      </c>
      <c r="D135" s="2">
        <v>20</v>
      </c>
      <c r="E135" s="61">
        <v>8</v>
      </c>
      <c r="F135" s="2">
        <f t="shared" ref="F135:F140" si="9">ROUND(G135/C135,0)</f>
        <v>1</v>
      </c>
      <c r="G135" s="2">
        <f t="shared" ref="G135:G140" si="10">ROUND(D135*E135,0)</f>
        <v>160</v>
      </c>
    </row>
    <row r="136" spans="1:7" s="9" customFormat="1" x14ac:dyDescent="0.25">
      <c r="A136" s="5">
        <v>1</v>
      </c>
      <c r="B136" s="17" t="s">
        <v>39</v>
      </c>
      <c r="C136" s="65">
        <v>240</v>
      </c>
      <c r="D136" s="2">
        <v>850</v>
      </c>
      <c r="E136" s="61">
        <v>8</v>
      </c>
      <c r="F136" s="2">
        <f t="shared" si="9"/>
        <v>28</v>
      </c>
      <c r="G136" s="2">
        <f t="shared" si="10"/>
        <v>6800</v>
      </c>
    </row>
    <row r="137" spans="1:7" s="9" customFormat="1" x14ac:dyDescent="0.25">
      <c r="A137" s="5">
        <v>1</v>
      </c>
      <c r="B137" s="17" t="s">
        <v>45</v>
      </c>
      <c r="C137" s="65">
        <v>240</v>
      </c>
      <c r="D137" s="2">
        <v>30</v>
      </c>
      <c r="E137" s="61">
        <v>8</v>
      </c>
      <c r="F137" s="2">
        <f t="shared" si="9"/>
        <v>1</v>
      </c>
      <c r="G137" s="2">
        <f t="shared" si="10"/>
        <v>240</v>
      </c>
    </row>
    <row r="138" spans="1:7" s="9" customFormat="1" x14ac:dyDescent="0.25">
      <c r="A138" s="5">
        <v>1</v>
      </c>
      <c r="B138" s="17" t="s">
        <v>22</v>
      </c>
      <c r="C138" s="65">
        <v>240</v>
      </c>
      <c r="D138" s="2">
        <v>400</v>
      </c>
      <c r="E138" s="61">
        <v>8</v>
      </c>
      <c r="F138" s="2">
        <f t="shared" si="9"/>
        <v>13</v>
      </c>
      <c r="G138" s="2">
        <f t="shared" si="10"/>
        <v>3200</v>
      </c>
    </row>
    <row r="139" spans="1:7" s="9" customFormat="1" x14ac:dyDescent="0.25">
      <c r="A139" s="5">
        <v>1</v>
      </c>
      <c r="B139" s="17" t="s">
        <v>8</v>
      </c>
      <c r="C139" s="65">
        <v>240</v>
      </c>
      <c r="D139" s="2">
        <v>50</v>
      </c>
      <c r="E139" s="61">
        <v>8</v>
      </c>
      <c r="F139" s="2">
        <f t="shared" si="9"/>
        <v>2</v>
      </c>
      <c r="G139" s="2">
        <f t="shared" si="10"/>
        <v>400</v>
      </c>
    </row>
    <row r="140" spans="1:7" s="9" customFormat="1" x14ac:dyDescent="0.25">
      <c r="A140" s="5">
        <v>1</v>
      </c>
      <c r="B140" s="17" t="s">
        <v>35</v>
      </c>
      <c r="C140" s="65">
        <v>240</v>
      </c>
      <c r="D140" s="2">
        <v>30</v>
      </c>
      <c r="E140" s="61">
        <v>8</v>
      </c>
      <c r="F140" s="2">
        <f t="shared" si="9"/>
        <v>1</v>
      </c>
      <c r="G140" s="2">
        <f t="shared" si="10"/>
        <v>240</v>
      </c>
    </row>
    <row r="141" spans="1:7" s="9" customFormat="1" x14ac:dyDescent="0.25">
      <c r="A141" s="5">
        <v>1</v>
      </c>
      <c r="B141" s="59" t="s">
        <v>107</v>
      </c>
      <c r="C141" s="325"/>
      <c r="D141" s="20">
        <f>SUM(D134:D140)</f>
        <v>1780</v>
      </c>
      <c r="E141" s="313">
        <f>G141/D141</f>
        <v>8</v>
      </c>
      <c r="F141" s="20">
        <f>SUM(F134:F140)</f>
        <v>59</v>
      </c>
      <c r="G141" s="20">
        <f>SUM(G134:G140)</f>
        <v>14240</v>
      </c>
    </row>
    <row r="142" spans="1:7" ht="21.75" customHeight="1" x14ac:dyDescent="0.25">
      <c r="A142" s="5">
        <v>1</v>
      </c>
      <c r="B142" s="185" t="s">
        <v>85</v>
      </c>
      <c r="C142" s="65"/>
      <c r="D142" s="8">
        <f>D132+D141</f>
        <v>1890</v>
      </c>
      <c r="E142" s="7">
        <f>G142/D142</f>
        <v>8.1455026455026456</v>
      </c>
      <c r="F142" s="8">
        <f>F132+F141</f>
        <v>63</v>
      </c>
      <c r="G142" s="8">
        <f>G132+G141</f>
        <v>15395</v>
      </c>
    </row>
    <row r="143" spans="1:7" ht="31.5" customHeight="1" x14ac:dyDescent="0.25">
      <c r="A143" s="5">
        <v>1</v>
      </c>
      <c r="B143" s="18" t="s">
        <v>126</v>
      </c>
      <c r="C143" s="65"/>
      <c r="D143" s="57">
        <f>2900+190</f>
        <v>3090</v>
      </c>
      <c r="E143" s="57"/>
      <c r="F143" s="57"/>
      <c r="G143" s="57"/>
    </row>
    <row r="144" spans="1:7" ht="31.5" customHeight="1" x14ac:dyDescent="0.25">
      <c r="A144" s="5">
        <v>1</v>
      </c>
      <c r="B144" s="18" t="s">
        <v>127</v>
      </c>
      <c r="C144" s="326"/>
      <c r="D144" s="327">
        <v>1100</v>
      </c>
      <c r="E144" s="328"/>
      <c r="F144" s="70"/>
      <c r="G144" s="70"/>
    </row>
    <row r="145" spans="1:72" s="318" customFormat="1" x14ac:dyDescent="0.25">
      <c r="A145" s="5">
        <v>1</v>
      </c>
      <c r="B145" s="329" t="s">
        <v>10</v>
      </c>
      <c r="C145" s="330"/>
      <c r="D145" s="330"/>
      <c r="E145" s="330"/>
      <c r="F145" s="330"/>
      <c r="G145" s="330"/>
      <c r="H145" s="317"/>
      <c r="I145" s="317"/>
      <c r="J145" s="317"/>
      <c r="K145" s="317"/>
      <c r="L145" s="317"/>
      <c r="M145" s="317"/>
      <c r="N145" s="317"/>
      <c r="O145" s="317"/>
      <c r="P145" s="317"/>
      <c r="Q145" s="317"/>
      <c r="R145" s="317"/>
      <c r="S145" s="317"/>
      <c r="T145" s="317"/>
      <c r="U145" s="317"/>
      <c r="V145" s="317"/>
      <c r="W145" s="317"/>
      <c r="X145" s="317"/>
      <c r="Y145" s="317"/>
      <c r="Z145" s="317"/>
      <c r="AA145" s="317"/>
      <c r="AB145" s="317"/>
      <c r="AC145" s="317"/>
      <c r="AD145" s="317"/>
      <c r="AE145" s="317"/>
      <c r="AF145" s="317"/>
      <c r="AG145" s="317"/>
      <c r="AH145" s="317"/>
      <c r="AI145" s="317"/>
      <c r="AJ145" s="317"/>
      <c r="AK145" s="317"/>
      <c r="AL145" s="317"/>
      <c r="AM145" s="317"/>
      <c r="AN145" s="317"/>
      <c r="AO145" s="317"/>
      <c r="AP145" s="317"/>
      <c r="AQ145" s="317"/>
      <c r="AR145" s="317"/>
      <c r="AS145" s="317"/>
      <c r="AT145" s="317"/>
      <c r="AU145" s="317"/>
      <c r="AV145" s="317"/>
      <c r="AW145" s="317"/>
      <c r="AX145" s="317"/>
      <c r="AY145" s="317"/>
      <c r="AZ145" s="317"/>
      <c r="BA145" s="317"/>
      <c r="BB145" s="317"/>
      <c r="BC145" s="317"/>
      <c r="BD145" s="317"/>
      <c r="BE145" s="317"/>
      <c r="BF145" s="317"/>
      <c r="BG145" s="317"/>
      <c r="BH145" s="317"/>
      <c r="BI145" s="317"/>
      <c r="BJ145" s="317"/>
      <c r="BK145" s="317"/>
      <c r="BL145" s="317"/>
      <c r="BM145" s="317"/>
      <c r="BN145" s="317"/>
      <c r="BO145" s="317"/>
      <c r="BP145" s="317"/>
      <c r="BQ145" s="317"/>
      <c r="BR145" s="317"/>
      <c r="BS145" s="317"/>
      <c r="BT145" s="317"/>
    </row>
    <row r="146" spans="1:72" hidden="1" x14ac:dyDescent="0.25">
      <c r="A146" s="5">
        <v>1</v>
      </c>
      <c r="B146" s="331"/>
      <c r="C146" s="320"/>
      <c r="D146" s="2"/>
      <c r="E146" s="2"/>
      <c r="F146" s="2"/>
      <c r="G146" s="2"/>
    </row>
    <row r="147" spans="1:72" ht="18" hidden="1" customHeight="1" x14ac:dyDescent="0.25">
      <c r="A147" s="5">
        <v>1</v>
      </c>
      <c r="B147" s="332" t="s">
        <v>69</v>
      </c>
      <c r="C147" s="321"/>
      <c r="D147" s="2"/>
      <c r="E147" s="2"/>
      <c r="F147" s="2"/>
      <c r="G147" s="2"/>
    </row>
    <row r="148" spans="1:72" hidden="1" x14ac:dyDescent="0.25">
      <c r="A148" s="5">
        <v>1</v>
      </c>
      <c r="B148" s="306" t="s">
        <v>4</v>
      </c>
      <c r="C148" s="321"/>
      <c r="D148" s="2"/>
      <c r="E148" s="2"/>
      <c r="F148" s="2"/>
      <c r="G148" s="2"/>
    </row>
    <row r="149" spans="1:72" hidden="1" x14ac:dyDescent="0.25">
      <c r="A149" s="5">
        <v>1</v>
      </c>
      <c r="B149" s="3" t="s">
        <v>37</v>
      </c>
      <c r="C149" s="65">
        <v>340</v>
      </c>
      <c r="D149" s="2">
        <v>1540</v>
      </c>
      <c r="E149" s="61">
        <v>11</v>
      </c>
      <c r="F149" s="2">
        <f>ROUND(G149/C149,0)</f>
        <v>50</v>
      </c>
      <c r="G149" s="2">
        <f>ROUND(D149*E149,0)</f>
        <v>16940</v>
      </c>
    </row>
    <row r="150" spans="1:72" hidden="1" x14ac:dyDescent="0.25">
      <c r="A150" s="5">
        <v>1</v>
      </c>
      <c r="B150" s="3" t="s">
        <v>44</v>
      </c>
      <c r="C150" s="65">
        <v>340</v>
      </c>
      <c r="D150" s="2">
        <v>460</v>
      </c>
      <c r="E150" s="61">
        <v>9.6999999999999993</v>
      </c>
      <c r="F150" s="2">
        <f>ROUND(G150/C150,0)</f>
        <v>13</v>
      </c>
      <c r="G150" s="2">
        <f>ROUND(D150*E150,0)</f>
        <v>4462</v>
      </c>
    </row>
    <row r="151" spans="1:72" hidden="1" x14ac:dyDescent="0.25">
      <c r="A151" s="5">
        <v>1</v>
      </c>
      <c r="B151" s="3" t="s">
        <v>8</v>
      </c>
      <c r="C151" s="65">
        <v>340</v>
      </c>
      <c r="D151" s="2">
        <v>1725</v>
      </c>
      <c r="E151" s="61">
        <v>7.5</v>
      </c>
      <c r="F151" s="2">
        <f>ROUND(G151/C151,0)</f>
        <v>38</v>
      </c>
      <c r="G151" s="2">
        <f>ROUND(D151*E151,0)</f>
        <v>12938</v>
      </c>
    </row>
    <row r="152" spans="1:72" hidden="1" x14ac:dyDescent="0.25">
      <c r="A152" s="5">
        <v>1</v>
      </c>
      <c r="B152" s="3" t="s">
        <v>77</v>
      </c>
      <c r="C152" s="65">
        <v>340</v>
      </c>
      <c r="D152" s="2">
        <v>1190</v>
      </c>
      <c r="E152" s="61">
        <v>9.6999999999999993</v>
      </c>
      <c r="F152" s="2">
        <f>ROUND(G152/C152,0)</f>
        <v>34</v>
      </c>
      <c r="G152" s="2">
        <f>ROUND(D152*E152,0)</f>
        <v>11543</v>
      </c>
    </row>
    <row r="153" spans="1:72" s="9" customFormat="1" hidden="1" x14ac:dyDescent="0.25">
      <c r="A153" s="5">
        <v>1</v>
      </c>
      <c r="B153" s="81" t="s">
        <v>5</v>
      </c>
      <c r="C153" s="309"/>
      <c r="D153" s="8">
        <f>D149+D150+D151+D152</f>
        <v>4915</v>
      </c>
      <c r="E153" s="7">
        <f>G153/D153</f>
        <v>9.3353001017294002</v>
      </c>
      <c r="F153" s="8">
        <f>F149+F150+F151+F152</f>
        <v>135</v>
      </c>
      <c r="G153" s="8">
        <f>G149+G150+G151+G152</f>
        <v>45883</v>
      </c>
    </row>
    <row r="154" spans="1:72" s="27" customFormat="1" ht="18.75" hidden="1" customHeight="1" x14ac:dyDescent="0.25">
      <c r="A154" s="5">
        <v>1</v>
      </c>
      <c r="B154" s="10" t="s">
        <v>149</v>
      </c>
      <c r="C154" s="10"/>
      <c r="D154" s="46"/>
      <c r="E154" s="26"/>
      <c r="F154" s="26"/>
      <c r="G154" s="26"/>
    </row>
    <row r="155" spans="1:72" s="27" customFormat="1" ht="15" hidden="1" customHeight="1" x14ac:dyDescent="0.25">
      <c r="A155" s="5">
        <v>1</v>
      </c>
      <c r="B155" s="12" t="s">
        <v>234</v>
      </c>
      <c r="C155" s="28"/>
      <c r="D155" s="26">
        <f>SUM(D156,D157,D158,D159)</f>
        <v>30200</v>
      </c>
      <c r="E155" s="26"/>
      <c r="F155" s="26"/>
      <c r="G155" s="26"/>
    </row>
    <row r="156" spans="1:72" s="27" customFormat="1" ht="15" hidden="1" customHeight="1" x14ac:dyDescent="0.25">
      <c r="A156" s="5">
        <v>1</v>
      </c>
      <c r="B156" s="29" t="s">
        <v>150</v>
      </c>
      <c r="C156" s="28"/>
      <c r="D156" s="26"/>
      <c r="E156" s="26"/>
      <c r="F156" s="26"/>
      <c r="G156" s="26"/>
    </row>
    <row r="157" spans="1:72" s="27" customFormat="1" ht="17.25" hidden="1" customHeight="1" x14ac:dyDescent="0.25">
      <c r="A157" s="5">
        <v>1</v>
      </c>
      <c r="B157" s="29" t="s">
        <v>151</v>
      </c>
      <c r="C157" s="28"/>
      <c r="D157" s="2">
        <v>2200</v>
      </c>
      <c r="E157" s="26"/>
      <c r="F157" s="26"/>
      <c r="G157" s="26"/>
    </row>
    <row r="158" spans="1:72" s="27" customFormat="1" ht="30" hidden="1" customHeight="1" x14ac:dyDescent="0.25">
      <c r="A158" s="5">
        <v>1</v>
      </c>
      <c r="B158" s="29" t="s">
        <v>152</v>
      </c>
      <c r="C158" s="28"/>
      <c r="D158" s="2"/>
      <c r="E158" s="26"/>
      <c r="F158" s="26"/>
      <c r="G158" s="26"/>
    </row>
    <row r="159" spans="1:72" s="27" customFormat="1" ht="15" hidden="1" customHeight="1" x14ac:dyDescent="0.25">
      <c r="A159" s="5">
        <v>1</v>
      </c>
      <c r="B159" s="12" t="s">
        <v>153</v>
      </c>
      <c r="C159" s="28"/>
      <c r="D159" s="2">
        <v>28000</v>
      </c>
      <c r="E159" s="26"/>
      <c r="F159" s="26"/>
      <c r="G159" s="26"/>
    </row>
    <row r="160" spans="1:72" s="27" customFormat="1" ht="45" hidden="1" customHeight="1" x14ac:dyDescent="0.25">
      <c r="A160" s="5">
        <v>1</v>
      </c>
      <c r="B160" s="12" t="s">
        <v>212</v>
      </c>
      <c r="C160" s="28"/>
      <c r="D160" s="6">
        <v>4122</v>
      </c>
      <c r="E160" s="26"/>
      <c r="F160" s="26"/>
      <c r="G160" s="26"/>
      <c r="H160" s="47"/>
    </row>
    <row r="161" spans="1:7" s="9" customFormat="1" ht="15" hidden="1" customHeight="1" x14ac:dyDescent="0.25">
      <c r="A161" s="5">
        <v>1</v>
      </c>
      <c r="B161" s="13" t="s">
        <v>87</v>
      </c>
      <c r="C161" s="11"/>
      <c r="D161" s="2">
        <v>25000</v>
      </c>
      <c r="E161" s="2"/>
      <c r="F161" s="2"/>
      <c r="G161" s="2"/>
    </row>
    <row r="162" spans="1:7" s="27" customFormat="1" ht="15" hidden="1" customHeight="1" x14ac:dyDescent="0.25">
      <c r="A162" s="5">
        <v>1</v>
      </c>
      <c r="B162" s="25" t="s">
        <v>110</v>
      </c>
      <c r="C162" s="83"/>
      <c r="D162" s="2"/>
      <c r="E162" s="26"/>
      <c r="F162" s="26"/>
      <c r="G162" s="26"/>
    </row>
    <row r="163" spans="1:7" s="27" customFormat="1" ht="15.75" hidden="1" customHeight="1" x14ac:dyDescent="0.25">
      <c r="A163" s="5">
        <v>1</v>
      </c>
      <c r="B163" s="30" t="s">
        <v>154</v>
      </c>
      <c r="C163" s="31"/>
      <c r="D163" s="28">
        <f>D155+ROUND(D161*3.2,0)</f>
        <v>110200</v>
      </c>
      <c r="E163" s="32"/>
      <c r="F163" s="32"/>
      <c r="G163" s="32"/>
    </row>
    <row r="164" spans="1:7" s="27" customFormat="1" ht="15.75" hidden="1" customHeight="1" x14ac:dyDescent="0.25">
      <c r="A164" s="5">
        <v>1</v>
      </c>
      <c r="B164" s="10" t="s">
        <v>113</v>
      </c>
      <c r="C164" s="11"/>
      <c r="D164" s="2"/>
      <c r="E164" s="32"/>
      <c r="F164" s="32"/>
      <c r="G164" s="32"/>
    </row>
    <row r="165" spans="1:7" s="27" customFormat="1" ht="36" hidden="1" customHeight="1" x14ac:dyDescent="0.25">
      <c r="A165" s="5">
        <v>1</v>
      </c>
      <c r="B165" s="12" t="s">
        <v>234</v>
      </c>
      <c r="C165" s="11"/>
      <c r="D165" s="2">
        <f>SUM(D166,D167,D174,D180,D181,D182)</f>
        <v>11662</v>
      </c>
      <c r="E165" s="32"/>
      <c r="F165" s="32"/>
      <c r="G165" s="32"/>
    </row>
    <row r="166" spans="1:7" s="27" customFormat="1" ht="15.75" hidden="1" customHeight="1" x14ac:dyDescent="0.25">
      <c r="A166" s="5">
        <v>1</v>
      </c>
      <c r="B166" s="12" t="s">
        <v>150</v>
      </c>
      <c r="C166" s="11"/>
      <c r="D166" s="2"/>
      <c r="E166" s="32"/>
      <c r="F166" s="32"/>
      <c r="G166" s="32"/>
    </row>
    <row r="167" spans="1:7" s="27" customFormat="1" ht="15.75" hidden="1" customHeight="1" x14ac:dyDescent="0.25">
      <c r="A167" s="5">
        <v>1</v>
      </c>
      <c r="B167" s="29" t="s">
        <v>155</v>
      </c>
      <c r="C167" s="11"/>
      <c r="D167" s="2">
        <f>D168+D169+D170+D172</f>
        <v>10162</v>
      </c>
      <c r="E167" s="32"/>
      <c r="F167" s="32"/>
      <c r="G167" s="32"/>
    </row>
    <row r="168" spans="1:7" s="27" customFormat="1" ht="19.5" hidden="1" customHeight="1" x14ac:dyDescent="0.25">
      <c r="A168" s="5">
        <v>1</v>
      </c>
      <c r="B168" s="33" t="s">
        <v>156</v>
      </c>
      <c r="C168" s="11"/>
      <c r="D168" s="26">
        <v>7817</v>
      </c>
      <c r="E168" s="32"/>
      <c r="F168" s="32"/>
      <c r="G168" s="32"/>
    </row>
    <row r="169" spans="1:7" s="27" customFormat="1" ht="15.75" hidden="1" customHeight="1" x14ac:dyDescent="0.25">
      <c r="A169" s="5">
        <v>1</v>
      </c>
      <c r="B169" s="33" t="s">
        <v>157</v>
      </c>
      <c r="C169" s="11"/>
      <c r="D169" s="26">
        <v>2345</v>
      </c>
      <c r="E169" s="32"/>
      <c r="F169" s="32"/>
      <c r="G169" s="32"/>
    </row>
    <row r="170" spans="1:7" s="27" customFormat="1" ht="30.75" hidden="1" customHeight="1" x14ac:dyDescent="0.25">
      <c r="A170" s="5">
        <v>1</v>
      </c>
      <c r="B170" s="33" t="s">
        <v>158</v>
      </c>
      <c r="C170" s="11"/>
      <c r="D170" s="26"/>
      <c r="E170" s="32"/>
      <c r="F170" s="32"/>
      <c r="G170" s="32"/>
    </row>
    <row r="171" spans="1:7" s="27" customFormat="1" ht="15" hidden="1" customHeight="1" x14ac:dyDescent="0.25">
      <c r="A171" s="5">
        <v>1</v>
      </c>
      <c r="B171" s="33" t="s">
        <v>159</v>
      </c>
      <c r="C171" s="11"/>
      <c r="D171" s="26"/>
      <c r="E171" s="32"/>
      <c r="F171" s="32"/>
      <c r="G171" s="32"/>
    </row>
    <row r="172" spans="1:7" s="27" customFormat="1" ht="30" hidden="1" customHeight="1" x14ac:dyDescent="0.25">
      <c r="A172" s="5">
        <v>1</v>
      </c>
      <c r="B172" s="33" t="s">
        <v>160</v>
      </c>
      <c r="C172" s="11"/>
      <c r="D172" s="26"/>
      <c r="E172" s="32"/>
      <c r="F172" s="32"/>
      <c r="G172" s="32"/>
    </row>
    <row r="173" spans="1:7" s="27" customFormat="1" ht="15" hidden="1" customHeight="1" x14ac:dyDescent="0.25">
      <c r="A173" s="5">
        <v>1</v>
      </c>
      <c r="B173" s="33" t="s">
        <v>159</v>
      </c>
      <c r="C173" s="11"/>
      <c r="D173" s="48"/>
      <c r="E173" s="32"/>
      <c r="F173" s="32"/>
      <c r="G173" s="32"/>
    </row>
    <row r="174" spans="1:7" s="27" customFormat="1" ht="30" hidden="1" customHeight="1" x14ac:dyDescent="0.25">
      <c r="A174" s="5">
        <v>1</v>
      </c>
      <c r="B174" s="29" t="s">
        <v>161</v>
      </c>
      <c r="C174" s="11"/>
      <c r="D174" s="2">
        <f>SUM(D175,D176,D178)</f>
        <v>1500</v>
      </c>
      <c r="E174" s="32"/>
      <c r="F174" s="32"/>
      <c r="G174" s="32"/>
    </row>
    <row r="175" spans="1:7" s="27" customFormat="1" ht="30" hidden="1" customHeight="1" x14ac:dyDescent="0.25">
      <c r="A175" s="5">
        <v>1</v>
      </c>
      <c r="B175" s="33" t="s">
        <v>162</v>
      </c>
      <c r="C175" s="11"/>
      <c r="D175" s="2">
        <v>1500</v>
      </c>
      <c r="E175" s="32"/>
      <c r="F175" s="32"/>
      <c r="G175" s="32"/>
    </row>
    <row r="176" spans="1:7" s="27" customFormat="1" ht="45" hidden="1" customHeight="1" x14ac:dyDescent="0.25">
      <c r="A176" s="5">
        <v>1</v>
      </c>
      <c r="B176" s="33" t="s">
        <v>163</v>
      </c>
      <c r="C176" s="11"/>
      <c r="D176" s="23"/>
      <c r="E176" s="32"/>
      <c r="F176" s="32"/>
      <c r="G176" s="32"/>
    </row>
    <row r="177" spans="1:7" s="27" customFormat="1" ht="15" hidden="1" customHeight="1" x14ac:dyDescent="0.25">
      <c r="A177" s="5">
        <v>1</v>
      </c>
      <c r="B177" s="33" t="s">
        <v>159</v>
      </c>
      <c r="C177" s="11"/>
      <c r="D177" s="23"/>
      <c r="E177" s="32"/>
      <c r="F177" s="32"/>
      <c r="G177" s="32"/>
    </row>
    <row r="178" spans="1:7" s="27" customFormat="1" ht="45" hidden="1" customHeight="1" x14ac:dyDescent="0.25">
      <c r="A178" s="5">
        <v>1</v>
      </c>
      <c r="B178" s="33" t="s">
        <v>164</v>
      </c>
      <c r="C178" s="11"/>
      <c r="D178" s="23"/>
      <c r="E178" s="32"/>
      <c r="F178" s="32"/>
      <c r="G178" s="32"/>
    </row>
    <row r="179" spans="1:7" s="27" customFormat="1" ht="15" hidden="1" customHeight="1" x14ac:dyDescent="0.25">
      <c r="A179" s="5">
        <v>1</v>
      </c>
      <c r="B179" s="33" t="s">
        <v>159</v>
      </c>
      <c r="C179" s="11"/>
      <c r="D179" s="23"/>
      <c r="E179" s="32"/>
      <c r="F179" s="32"/>
      <c r="G179" s="32"/>
    </row>
    <row r="180" spans="1:7" s="27" customFormat="1" ht="31.5" hidden="1" customHeight="1" x14ac:dyDescent="0.25">
      <c r="A180" s="5">
        <v>1</v>
      </c>
      <c r="B180" s="29" t="s">
        <v>165</v>
      </c>
      <c r="C180" s="11"/>
      <c r="D180" s="2"/>
      <c r="E180" s="32"/>
      <c r="F180" s="32"/>
      <c r="G180" s="32"/>
    </row>
    <row r="181" spans="1:7" s="27" customFormat="1" ht="15.75" hidden="1" customHeight="1" x14ac:dyDescent="0.25">
      <c r="A181" s="5">
        <v>1</v>
      </c>
      <c r="B181" s="29" t="s">
        <v>166</v>
      </c>
      <c r="C181" s="11"/>
      <c r="D181" s="2"/>
      <c r="E181" s="32"/>
      <c r="F181" s="32"/>
      <c r="G181" s="32"/>
    </row>
    <row r="182" spans="1:7" s="27" customFormat="1" ht="15.75" hidden="1" customHeight="1" x14ac:dyDescent="0.25">
      <c r="A182" s="5">
        <v>1</v>
      </c>
      <c r="B182" s="12" t="s">
        <v>167</v>
      </c>
      <c r="C182" s="11"/>
      <c r="D182" s="2"/>
      <c r="E182" s="32"/>
      <c r="F182" s="32"/>
      <c r="G182" s="32"/>
    </row>
    <row r="183" spans="1:7" s="27" customFormat="1" ht="15" hidden="1" customHeight="1" x14ac:dyDescent="0.25">
      <c r="A183" s="5">
        <v>1</v>
      </c>
      <c r="B183" s="13" t="s">
        <v>87</v>
      </c>
      <c r="C183" s="28"/>
      <c r="D183" s="26"/>
      <c r="E183" s="32"/>
      <c r="F183" s="32"/>
      <c r="G183" s="32"/>
    </row>
    <row r="184" spans="1:7" s="27" customFormat="1" ht="15" hidden="1" customHeight="1" x14ac:dyDescent="0.25">
      <c r="A184" s="5">
        <v>1</v>
      </c>
      <c r="B184" s="25" t="s">
        <v>110</v>
      </c>
      <c r="C184" s="28"/>
      <c r="D184" s="48"/>
      <c r="E184" s="32"/>
      <c r="F184" s="32"/>
      <c r="G184" s="32"/>
    </row>
    <row r="185" spans="1:7" s="9" customFormat="1" ht="30" hidden="1" customHeight="1" x14ac:dyDescent="0.25">
      <c r="A185" s="5">
        <v>1</v>
      </c>
      <c r="B185" s="13" t="s">
        <v>88</v>
      </c>
      <c r="C185" s="58"/>
      <c r="D185" s="2">
        <f>11460-D187</f>
        <v>9460</v>
      </c>
      <c r="E185" s="2"/>
      <c r="F185" s="2"/>
      <c r="G185" s="2"/>
    </row>
    <row r="186" spans="1:7" s="27" customFormat="1" ht="15.75" hidden="1" customHeight="1" x14ac:dyDescent="0.25">
      <c r="A186" s="5">
        <v>1</v>
      </c>
      <c r="B186" s="13" t="s">
        <v>168</v>
      </c>
      <c r="C186" s="11"/>
      <c r="D186" s="2"/>
      <c r="E186" s="32"/>
      <c r="F186" s="32"/>
      <c r="G186" s="32"/>
    </row>
    <row r="187" spans="1:7" s="27" customFormat="1" ht="42" hidden="1" customHeight="1" x14ac:dyDescent="0.25">
      <c r="A187" s="5">
        <v>1</v>
      </c>
      <c r="B187" s="13" t="s">
        <v>219</v>
      </c>
      <c r="C187" s="11"/>
      <c r="D187" s="2">
        <v>2000</v>
      </c>
      <c r="E187" s="32"/>
      <c r="F187" s="32"/>
      <c r="G187" s="32"/>
    </row>
    <row r="188" spans="1:7" s="27" customFormat="1" ht="15" hidden="1" customHeight="1" x14ac:dyDescent="0.25">
      <c r="A188" s="5">
        <v>1</v>
      </c>
      <c r="B188" s="35" t="s">
        <v>112</v>
      </c>
      <c r="C188" s="11"/>
      <c r="D188" s="8">
        <f>D165+ROUND(D183*3.2,0)+D185+D187</f>
        <v>23122</v>
      </c>
      <c r="E188" s="32"/>
      <c r="F188" s="32"/>
      <c r="G188" s="32"/>
    </row>
    <row r="189" spans="1:7" s="27" customFormat="1" ht="15" hidden="1" customHeight="1" x14ac:dyDescent="0.25">
      <c r="A189" s="5">
        <v>1</v>
      </c>
      <c r="B189" s="36" t="s">
        <v>111</v>
      </c>
      <c r="C189" s="11"/>
      <c r="D189" s="8">
        <f>SUM(D163,D188)</f>
        <v>133322</v>
      </c>
      <c r="E189" s="32"/>
      <c r="F189" s="32"/>
      <c r="G189" s="32"/>
    </row>
    <row r="190" spans="1:7" s="27" customFormat="1" ht="15" hidden="1" customHeight="1" x14ac:dyDescent="0.25">
      <c r="A190" s="5">
        <v>1</v>
      </c>
      <c r="B190" s="310" t="s">
        <v>89</v>
      </c>
      <c r="C190" s="11"/>
      <c r="D190" s="57">
        <f>D191</f>
        <v>2700</v>
      </c>
      <c r="E190" s="202"/>
      <c r="F190" s="202"/>
      <c r="G190" s="202"/>
    </row>
    <row r="191" spans="1:7" s="27" customFormat="1" ht="45" hidden="1" x14ac:dyDescent="0.25">
      <c r="A191" s="5">
        <v>1</v>
      </c>
      <c r="B191" s="227" t="s">
        <v>230</v>
      </c>
      <c r="C191" s="11"/>
      <c r="D191" s="2">
        <v>2700</v>
      </c>
      <c r="E191" s="202"/>
      <c r="F191" s="202"/>
      <c r="G191" s="202"/>
    </row>
    <row r="192" spans="1:7" s="9" customFormat="1" ht="15.75" hidden="1" x14ac:dyDescent="0.25">
      <c r="A192" s="5">
        <v>1</v>
      </c>
      <c r="B192" s="14" t="s">
        <v>7</v>
      </c>
      <c r="C192" s="333"/>
      <c r="D192" s="2"/>
      <c r="E192" s="2"/>
      <c r="F192" s="2"/>
      <c r="G192" s="2"/>
    </row>
    <row r="193" spans="1:72" s="9" customFormat="1" ht="15.75" hidden="1" x14ac:dyDescent="0.25">
      <c r="A193" s="5">
        <v>1</v>
      </c>
      <c r="B193" s="334" t="s">
        <v>106</v>
      </c>
      <c r="C193" s="333"/>
      <c r="D193" s="2"/>
      <c r="E193" s="2"/>
      <c r="F193" s="2"/>
      <c r="G193" s="2"/>
    </row>
    <row r="194" spans="1:72" s="9" customFormat="1" hidden="1" x14ac:dyDescent="0.25">
      <c r="A194" s="5">
        <v>1</v>
      </c>
      <c r="B194" s="16" t="s">
        <v>8</v>
      </c>
      <c r="C194" s="333">
        <v>300</v>
      </c>
      <c r="D194" s="321">
        <v>780</v>
      </c>
      <c r="E194" s="335">
        <v>7.5</v>
      </c>
      <c r="F194" s="2">
        <f>ROUND(G194/C194,0)</f>
        <v>20</v>
      </c>
      <c r="G194" s="2">
        <f>ROUND(D194*E194,0)</f>
        <v>5850</v>
      </c>
    </row>
    <row r="195" spans="1:72" s="9" customFormat="1" hidden="1" x14ac:dyDescent="0.25">
      <c r="A195" s="5">
        <v>1</v>
      </c>
      <c r="B195" s="16" t="s">
        <v>45</v>
      </c>
      <c r="C195" s="333">
        <v>300</v>
      </c>
      <c r="D195" s="321">
        <v>140</v>
      </c>
      <c r="E195" s="335">
        <v>10</v>
      </c>
      <c r="F195" s="2">
        <f>ROUND(G195/C195,0)</f>
        <v>5</v>
      </c>
      <c r="G195" s="2">
        <f>ROUND(D195*E195,0)</f>
        <v>1400</v>
      </c>
    </row>
    <row r="196" spans="1:72" s="9" customFormat="1" hidden="1" x14ac:dyDescent="0.25">
      <c r="A196" s="5">
        <v>1</v>
      </c>
      <c r="B196" s="16" t="s">
        <v>44</v>
      </c>
      <c r="C196" s="333">
        <v>300</v>
      </c>
      <c r="D196" s="321">
        <v>100</v>
      </c>
      <c r="E196" s="336">
        <v>4</v>
      </c>
      <c r="F196" s="2">
        <f>ROUND(G196/C196,0)</f>
        <v>1</v>
      </c>
      <c r="G196" s="2">
        <f>ROUND(D196*E196,0)</f>
        <v>400</v>
      </c>
    </row>
    <row r="197" spans="1:72" s="9" customFormat="1" hidden="1" x14ac:dyDescent="0.25">
      <c r="A197" s="5">
        <v>1</v>
      </c>
      <c r="B197" s="59" t="s">
        <v>9</v>
      </c>
      <c r="C197" s="337"/>
      <c r="D197" s="337">
        <f>D194+D195+D196</f>
        <v>1020</v>
      </c>
      <c r="E197" s="7">
        <f>G197/D197</f>
        <v>7.5</v>
      </c>
      <c r="F197" s="337">
        <f>F194+F195+F196</f>
        <v>26</v>
      </c>
      <c r="G197" s="337">
        <f>G194+G195+G196</f>
        <v>7650</v>
      </c>
    </row>
    <row r="198" spans="1:72" s="9" customFormat="1" hidden="1" x14ac:dyDescent="0.25">
      <c r="A198" s="5">
        <v>1</v>
      </c>
      <c r="B198" s="24" t="s">
        <v>65</v>
      </c>
      <c r="C198" s="337"/>
      <c r="D198" s="338"/>
      <c r="E198" s="205"/>
      <c r="F198" s="338"/>
      <c r="G198" s="338"/>
    </row>
    <row r="199" spans="1:72" s="9" customFormat="1" hidden="1" x14ac:dyDescent="0.25">
      <c r="A199" s="5">
        <v>1</v>
      </c>
      <c r="B199" s="17" t="s">
        <v>57</v>
      </c>
      <c r="C199" s="15">
        <v>240</v>
      </c>
      <c r="D199" s="6">
        <v>149</v>
      </c>
      <c r="E199" s="220">
        <v>8</v>
      </c>
      <c r="F199" s="2">
        <f>ROUND(G199/C199,0)</f>
        <v>5</v>
      </c>
      <c r="G199" s="2">
        <f>ROUND(D199*E199,0)</f>
        <v>1192</v>
      </c>
    </row>
    <row r="200" spans="1:72" s="9" customFormat="1" hidden="1" x14ac:dyDescent="0.25">
      <c r="A200" s="5">
        <v>1</v>
      </c>
      <c r="B200" s="17" t="s">
        <v>22</v>
      </c>
      <c r="C200" s="15">
        <v>240</v>
      </c>
      <c r="D200" s="6">
        <v>464</v>
      </c>
      <c r="E200" s="220">
        <v>8</v>
      </c>
      <c r="F200" s="2">
        <f t="shared" ref="F200" si="11">ROUND(G200/C200,0)</f>
        <v>15</v>
      </c>
      <c r="G200" s="2">
        <f t="shared" ref="G200" si="12">ROUND(D200*E200,0)</f>
        <v>3712</v>
      </c>
    </row>
    <row r="201" spans="1:72" s="9" customFormat="1" hidden="1" x14ac:dyDescent="0.25">
      <c r="A201" s="5">
        <v>1</v>
      </c>
      <c r="B201" s="59" t="s">
        <v>107</v>
      </c>
      <c r="C201" s="339"/>
      <c r="D201" s="20">
        <f>SUM(D199:D200)</f>
        <v>613</v>
      </c>
      <c r="E201" s="340">
        <f>E199</f>
        <v>8</v>
      </c>
      <c r="F201" s="20">
        <f>SUM(F199:F200)</f>
        <v>20</v>
      </c>
      <c r="G201" s="20">
        <f>SUM(G199:G200)</f>
        <v>4904</v>
      </c>
    </row>
    <row r="202" spans="1:72" ht="17.25" hidden="1" customHeight="1" x14ac:dyDescent="0.25">
      <c r="A202" s="5">
        <v>1</v>
      </c>
      <c r="B202" s="185" t="s">
        <v>85</v>
      </c>
      <c r="C202" s="314"/>
      <c r="D202" s="8">
        <f>D197+D201</f>
        <v>1633</v>
      </c>
      <c r="E202" s="7">
        <f>G202/D202</f>
        <v>7.6876913655848131</v>
      </c>
      <c r="F202" s="8">
        <f>F197+F201</f>
        <v>46</v>
      </c>
      <c r="G202" s="8">
        <f>G197+G201</f>
        <v>12554</v>
      </c>
    </row>
    <row r="203" spans="1:72" s="318" customFormat="1" ht="18" hidden="1" customHeight="1" x14ac:dyDescent="0.25">
      <c r="A203" s="5">
        <v>1</v>
      </c>
      <c r="B203" s="329" t="s">
        <v>10</v>
      </c>
      <c r="C203" s="330"/>
      <c r="D203" s="330"/>
      <c r="E203" s="330"/>
      <c r="F203" s="330"/>
      <c r="G203" s="330"/>
      <c r="H203" s="317"/>
      <c r="I203" s="317"/>
      <c r="J203" s="317"/>
      <c r="K203" s="317"/>
      <c r="L203" s="317"/>
      <c r="M203" s="317"/>
      <c r="N203" s="317"/>
      <c r="O203" s="317"/>
      <c r="P203" s="317"/>
      <c r="Q203" s="317"/>
      <c r="R203" s="317"/>
      <c r="S203" s="317"/>
      <c r="T203" s="317"/>
      <c r="U203" s="317"/>
      <c r="V203" s="317"/>
      <c r="W203" s="317"/>
      <c r="X203" s="317"/>
      <c r="Y203" s="317"/>
      <c r="Z203" s="317"/>
      <c r="AA203" s="317"/>
      <c r="AB203" s="317"/>
      <c r="AC203" s="317"/>
      <c r="AD203" s="317"/>
      <c r="AE203" s="317"/>
      <c r="AF203" s="317"/>
      <c r="AG203" s="317"/>
      <c r="AH203" s="317"/>
      <c r="AI203" s="317"/>
      <c r="AJ203" s="317"/>
      <c r="AK203" s="317"/>
      <c r="AL203" s="317"/>
      <c r="AM203" s="317"/>
      <c r="AN203" s="317"/>
      <c r="AO203" s="317"/>
      <c r="AP203" s="317"/>
      <c r="AQ203" s="317"/>
      <c r="AR203" s="317"/>
      <c r="AS203" s="317"/>
      <c r="AT203" s="317"/>
      <c r="AU203" s="317"/>
      <c r="AV203" s="317"/>
      <c r="AW203" s="317"/>
      <c r="AX203" s="317"/>
      <c r="AY203" s="317"/>
      <c r="AZ203" s="317"/>
      <c r="BA203" s="317"/>
      <c r="BB203" s="317"/>
      <c r="BC203" s="317"/>
      <c r="BD203" s="317"/>
      <c r="BE203" s="317"/>
      <c r="BF203" s="317"/>
      <c r="BG203" s="317"/>
      <c r="BH203" s="317"/>
      <c r="BI203" s="317"/>
      <c r="BJ203" s="317"/>
      <c r="BK203" s="317"/>
      <c r="BL203" s="317"/>
      <c r="BM203" s="317"/>
      <c r="BN203" s="317"/>
      <c r="BO203" s="317"/>
      <c r="BP203" s="317"/>
      <c r="BQ203" s="317"/>
      <c r="BR203" s="317"/>
      <c r="BS203" s="317"/>
      <c r="BT203" s="317"/>
    </row>
    <row r="204" spans="1:72" hidden="1" x14ac:dyDescent="0.25">
      <c r="A204" s="5">
        <v>1</v>
      </c>
      <c r="B204" s="341"/>
      <c r="C204" s="316"/>
      <c r="D204" s="2"/>
      <c r="E204" s="2"/>
      <c r="F204" s="2"/>
      <c r="G204" s="2"/>
    </row>
    <row r="205" spans="1:72" ht="20.25" hidden="1" customHeight="1" x14ac:dyDescent="0.25">
      <c r="A205" s="5">
        <v>1</v>
      </c>
      <c r="B205" s="332" t="s">
        <v>70</v>
      </c>
      <c r="C205" s="321"/>
      <c r="D205" s="2"/>
      <c r="E205" s="2"/>
      <c r="F205" s="2"/>
      <c r="G205" s="2"/>
    </row>
    <row r="206" spans="1:72" hidden="1" x14ac:dyDescent="0.25">
      <c r="A206" s="5">
        <v>1</v>
      </c>
      <c r="B206" s="306" t="s">
        <v>4</v>
      </c>
      <c r="C206" s="321"/>
      <c r="D206" s="2"/>
      <c r="E206" s="2"/>
      <c r="F206" s="2"/>
      <c r="G206" s="2"/>
    </row>
    <row r="207" spans="1:72" hidden="1" x14ac:dyDescent="0.25">
      <c r="A207" s="5">
        <v>1</v>
      </c>
      <c r="B207" s="3" t="s">
        <v>11</v>
      </c>
      <c r="C207" s="65">
        <v>340</v>
      </c>
      <c r="D207" s="2">
        <v>2750</v>
      </c>
      <c r="E207" s="61">
        <v>9</v>
      </c>
      <c r="F207" s="2">
        <f t="shared" ref="F207:F222" si="13">ROUND(G207/C207,0)</f>
        <v>73</v>
      </c>
      <c r="G207" s="2">
        <f t="shared" ref="G207:G222" si="14">ROUND(D207*E207,0)</f>
        <v>24750</v>
      </c>
    </row>
    <row r="208" spans="1:72" hidden="1" x14ac:dyDescent="0.25">
      <c r="A208" s="5">
        <v>1</v>
      </c>
      <c r="B208" s="3" t="s">
        <v>46</v>
      </c>
      <c r="C208" s="65">
        <v>340</v>
      </c>
      <c r="D208" s="2">
        <v>940</v>
      </c>
      <c r="E208" s="61">
        <v>11</v>
      </c>
      <c r="F208" s="2">
        <f t="shared" si="13"/>
        <v>30</v>
      </c>
      <c r="G208" s="2">
        <f t="shared" si="14"/>
        <v>10340</v>
      </c>
    </row>
    <row r="209" spans="1:7" hidden="1" x14ac:dyDescent="0.25">
      <c r="A209" s="5">
        <v>1</v>
      </c>
      <c r="B209" s="3" t="s">
        <v>78</v>
      </c>
      <c r="C209" s="65">
        <v>340</v>
      </c>
      <c r="D209" s="2">
        <v>45</v>
      </c>
      <c r="E209" s="61">
        <v>12</v>
      </c>
      <c r="F209" s="2">
        <f t="shared" si="13"/>
        <v>2</v>
      </c>
      <c r="G209" s="2">
        <f t="shared" si="14"/>
        <v>540</v>
      </c>
    </row>
    <row r="210" spans="1:7" hidden="1" x14ac:dyDescent="0.25">
      <c r="A210" s="5">
        <v>1</v>
      </c>
      <c r="B210" s="3" t="s">
        <v>37</v>
      </c>
      <c r="C210" s="65">
        <v>340</v>
      </c>
      <c r="D210" s="2">
        <v>780</v>
      </c>
      <c r="E210" s="61">
        <v>10</v>
      </c>
      <c r="F210" s="2">
        <f t="shared" si="13"/>
        <v>23</v>
      </c>
      <c r="G210" s="2">
        <f t="shared" si="14"/>
        <v>7800</v>
      </c>
    </row>
    <row r="211" spans="1:7" hidden="1" x14ac:dyDescent="0.25">
      <c r="A211" s="5">
        <v>1</v>
      </c>
      <c r="B211" s="3" t="s">
        <v>36</v>
      </c>
      <c r="C211" s="65">
        <v>340</v>
      </c>
      <c r="D211" s="2">
        <v>1450</v>
      </c>
      <c r="E211" s="61">
        <v>9.8000000000000007</v>
      </c>
      <c r="F211" s="2">
        <f t="shared" si="13"/>
        <v>42</v>
      </c>
      <c r="G211" s="2">
        <f t="shared" si="14"/>
        <v>14210</v>
      </c>
    </row>
    <row r="212" spans="1:7" hidden="1" x14ac:dyDescent="0.25">
      <c r="A212" s="5">
        <v>1</v>
      </c>
      <c r="B212" s="3" t="s">
        <v>59</v>
      </c>
      <c r="C212" s="65">
        <v>340</v>
      </c>
      <c r="D212" s="2">
        <v>260</v>
      </c>
      <c r="E212" s="61">
        <v>11.3</v>
      </c>
      <c r="F212" s="2">
        <f t="shared" si="13"/>
        <v>9</v>
      </c>
      <c r="G212" s="2">
        <f t="shared" si="14"/>
        <v>2938</v>
      </c>
    </row>
    <row r="213" spans="1:7" hidden="1" x14ac:dyDescent="0.25">
      <c r="A213" s="5">
        <v>1</v>
      </c>
      <c r="B213" s="3" t="s">
        <v>47</v>
      </c>
      <c r="C213" s="65">
        <v>340</v>
      </c>
      <c r="D213" s="2">
        <v>230</v>
      </c>
      <c r="E213" s="61">
        <v>11.2</v>
      </c>
      <c r="F213" s="2">
        <f t="shared" si="13"/>
        <v>8</v>
      </c>
      <c r="G213" s="2">
        <f t="shared" si="14"/>
        <v>2576</v>
      </c>
    </row>
    <row r="214" spans="1:7" hidden="1" x14ac:dyDescent="0.25">
      <c r="A214" s="5">
        <v>1</v>
      </c>
      <c r="B214" s="3" t="s">
        <v>57</v>
      </c>
      <c r="C214" s="65">
        <v>340</v>
      </c>
      <c r="D214" s="2">
        <v>1600</v>
      </c>
      <c r="E214" s="61">
        <v>8.9</v>
      </c>
      <c r="F214" s="2">
        <f t="shared" si="13"/>
        <v>42</v>
      </c>
      <c r="G214" s="2">
        <f t="shared" si="14"/>
        <v>14240</v>
      </c>
    </row>
    <row r="215" spans="1:7" hidden="1" x14ac:dyDescent="0.25">
      <c r="A215" s="5">
        <v>1</v>
      </c>
      <c r="B215" s="3" t="s">
        <v>79</v>
      </c>
      <c r="C215" s="65">
        <v>340</v>
      </c>
      <c r="D215" s="2">
        <v>660</v>
      </c>
      <c r="E215" s="61">
        <v>7.5</v>
      </c>
      <c r="F215" s="2">
        <f t="shared" si="13"/>
        <v>15</v>
      </c>
      <c r="G215" s="2">
        <f t="shared" si="14"/>
        <v>4950</v>
      </c>
    </row>
    <row r="216" spans="1:7" ht="15" hidden="1" customHeight="1" x14ac:dyDescent="0.25">
      <c r="A216" s="5">
        <v>1</v>
      </c>
      <c r="B216" s="3" t="s">
        <v>58</v>
      </c>
      <c r="C216" s="65">
        <v>340</v>
      </c>
      <c r="D216" s="2">
        <v>1060</v>
      </c>
      <c r="E216" s="61">
        <v>11.2</v>
      </c>
      <c r="F216" s="2">
        <f t="shared" si="13"/>
        <v>35</v>
      </c>
      <c r="G216" s="2">
        <f t="shared" si="14"/>
        <v>11872</v>
      </c>
    </row>
    <row r="217" spans="1:7" hidden="1" x14ac:dyDescent="0.25">
      <c r="A217" s="5">
        <v>1</v>
      </c>
      <c r="B217" s="3" t="s">
        <v>40</v>
      </c>
      <c r="C217" s="65">
        <v>340</v>
      </c>
      <c r="D217" s="2">
        <v>290</v>
      </c>
      <c r="E217" s="61">
        <v>12.5</v>
      </c>
      <c r="F217" s="2">
        <f t="shared" si="13"/>
        <v>11</v>
      </c>
      <c r="G217" s="2">
        <f t="shared" si="14"/>
        <v>3625</v>
      </c>
    </row>
    <row r="218" spans="1:7" hidden="1" x14ac:dyDescent="0.25">
      <c r="A218" s="5">
        <v>1</v>
      </c>
      <c r="B218" s="3" t="s">
        <v>48</v>
      </c>
      <c r="C218" s="65">
        <v>340</v>
      </c>
      <c r="D218" s="2">
        <v>940</v>
      </c>
      <c r="E218" s="61">
        <v>10</v>
      </c>
      <c r="F218" s="2">
        <f t="shared" si="13"/>
        <v>28</v>
      </c>
      <c r="G218" s="2">
        <f t="shared" si="14"/>
        <v>9400</v>
      </c>
    </row>
    <row r="219" spans="1:7" ht="18" hidden="1" customHeight="1" x14ac:dyDescent="0.25">
      <c r="A219" s="5">
        <v>1</v>
      </c>
      <c r="B219" s="241" t="s">
        <v>83</v>
      </c>
      <c r="C219" s="65">
        <v>320</v>
      </c>
      <c r="D219" s="2">
        <v>320</v>
      </c>
      <c r="E219" s="342">
        <v>10</v>
      </c>
      <c r="F219" s="2">
        <f t="shared" si="13"/>
        <v>10</v>
      </c>
      <c r="G219" s="2">
        <f t="shared" si="14"/>
        <v>3200</v>
      </c>
    </row>
    <row r="220" spans="1:7" hidden="1" x14ac:dyDescent="0.25">
      <c r="A220" s="5">
        <v>1</v>
      </c>
      <c r="B220" s="3" t="s">
        <v>49</v>
      </c>
      <c r="C220" s="65">
        <v>300</v>
      </c>
      <c r="D220" s="2">
        <v>1750</v>
      </c>
      <c r="E220" s="61">
        <v>6.3</v>
      </c>
      <c r="F220" s="2">
        <f t="shared" si="13"/>
        <v>37</v>
      </c>
      <c r="G220" s="2">
        <f t="shared" si="14"/>
        <v>11025</v>
      </c>
    </row>
    <row r="221" spans="1:7" hidden="1" x14ac:dyDescent="0.25">
      <c r="A221" s="5">
        <v>1</v>
      </c>
      <c r="B221" s="3" t="s">
        <v>24</v>
      </c>
      <c r="C221" s="4">
        <v>340</v>
      </c>
      <c r="D221" s="2">
        <v>1400</v>
      </c>
      <c r="E221" s="343">
        <v>7.6</v>
      </c>
      <c r="F221" s="2">
        <f t="shared" si="13"/>
        <v>31</v>
      </c>
      <c r="G221" s="2">
        <f t="shared" si="14"/>
        <v>10640</v>
      </c>
    </row>
    <row r="222" spans="1:7" hidden="1" x14ac:dyDescent="0.25">
      <c r="A222" s="5">
        <v>1</v>
      </c>
      <c r="B222" s="39" t="s">
        <v>137</v>
      </c>
      <c r="C222" s="1">
        <v>300</v>
      </c>
      <c r="D222" s="2">
        <v>125</v>
      </c>
      <c r="E222" s="40">
        <v>10</v>
      </c>
      <c r="F222" s="2">
        <f t="shared" si="13"/>
        <v>4</v>
      </c>
      <c r="G222" s="2">
        <f t="shared" si="14"/>
        <v>1250</v>
      </c>
    </row>
    <row r="223" spans="1:7" hidden="1" x14ac:dyDescent="0.25">
      <c r="A223" s="5">
        <v>1</v>
      </c>
      <c r="B223" s="39"/>
      <c r="C223" s="1"/>
      <c r="D223" s="2"/>
      <c r="E223" s="49"/>
      <c r="F223" s="2"/>
      <c r="G223" s="2"/>
    </row>
    <row r="224" spans="1:7" s="9" customFormat="1" hidden="1" x14ac:dyDescent="0.25">
      <c r="A224" s="5">
        <v>1</v>
      </c>
      <c r="B224" s="81" t="s">
        <v>5</v>
      </c>
      <c r="C224" s="309"/>
      <c r="D224" s="8">
        <f>SUM(D207:D222)</f>
        <v>14600</v>
      </c>
      <c r="E224" s="7">
        <f>G224/D224</f>
        <v>9.1339726027397266</v>
      </c>
      <c r="F224" s="8">
        <f t="shared" ref="F224:G224" si="15">SUM(F207:F222)</f>
        <v>400</v>
      </c>
      <c r="G224" s="8">
        <f t="shared" si="15"/>
        <v>133356</v>
      </c>
    </row>
    <row r="225" spans="1:8" s="9" customFormat="1" ht="16.5" hidden="1" customHeight="1" x14ac:dyDescent="0.25">
      <c r="A225" s="5">
        <v>1</v>
      </c>
      <c r="B225" s="193"/>
      <c r="C225" s="4"/>
      <c r="D225" s="195"/>
      <c r="E225" s="344"/>
      <c r="F225" s="195"/>
      <c r="G225" s="195"/>
    </row>
    <row r="226" spans="1:8" s="27" customFormat="1" ht="18.75" hidden="1" customHeight="1" x14ac:dyDescent="0.25">
      <c r="A226" s="5">
        <v>1</v>
      </c>
      <c r="B226" s="10" t="s">
        <v>149</v>
      </c>
      <c r="C226" s="10"/>
      <c r="D226" s="46"/>
      <c r="E226" s="26"/>
      <c r="F226" s="26"/>
      <c r="G226" s="26"/>
    </row>
    <row r="227" spans="1:8" s="27" customFormat="1" ht="30" hidden="1" x14ac:dyDescent="0.25">
      <c r="A227" s="5">
        <v>1</v>
      </c>
      <c r="B227" s="12" t="s">
        <v>234</v>
      </c>
      <c r="C227" s="28"/>
      <c r="D227" s="26">
        <f>SUM(D228,D229,D230,D231)</f>
        <v>46700</v>
      </c>
      <c r="E227" s="26"/>
      <c r="F227" s="26"/>
      <c r="G227" s="26"/>
    </row>
    <row r="228" spans="1:8" s="27" customFormat="1" hidden="1" x14ac:dyDescent="0.25">
      <c r="A228" s="5">
        <v>1</v>
      </c>
      <c r="B228" s="29" t="s">
        <v>150</v>
      </c>
      <c r="C228" s="28"/>
      <c r="D228" s="26"/>
      <c r="E228" s="26"/>
      <c r="F228" s="26"/>
      <c r="G228" s="26"/>
    </row>
    <row r="229" spans="1:8" s="27" customFormat="1" ht="17.25" hidden="1" customHeight="1" x14ac:dyDescent="0.25">
      <c r="A229" s="5">
        <v>1</v>
      </c>
      <c r="B229" s="29" t="s">
        <v>151</v>
      </c>
      <c r="C229" s="28"/>
      <c r="D229" s="2">
        <v>16000</v>
      </c>
      <c r="E229" s="26"/>
      <c r="F229" s="26"/>
      <c r="G229" s="26"/>
    </row>
    <row r="230" spans="1:8" s="27" customFormat="1" ht="30" hidden="1" x14ac:dyDescent="0.25">
      <c r="A230" s="5">
        <v>1</v>
      </c>
      <c r="B230" s="29" t="s">
        <v>152</v>
      </c>
      <c r="C230" s="28"/>
      <c r="D230" s="2"/>
      <c r="E230" s="26"/>
      <c r="F230" s="26"/>
      <c r="G230" s="26"/>
    </row>
    <row r="231" spans="1:8" s="27" customFormat="1" hidden="1" x14ac:dyDescent="0.25">
      <c r="A231" s="5">
        <v>1</v>
      </c>
      <c r="B231" s="12" t="s">
        <v>153</v>
      </c>
      <c r="C231" s="28"/>
      <c r="D231" s="2">
        <v>30700</v>
      </c>
      <c r="E231" s="26"/>
      <c r="F231" s="26"/>
      <c r="G231" s="26"/>
    </row>
    <row r="232" spans="1:8" s="27" customFormat="1" ht="45" hidden="1" x14ac:dyDescent="0.25">
      <c r="A232" s="5">
        <v>1</v>
      </c>
      <c r="B232" s="12" t="s">
        <v>212</v>
      </c>
      <c r="C232" s="28"/>
      <c r="D232" s="6">
        <v>8556</v>
      </c>
      <c r="E232" s="26"/>
      <c r="F232" s="26"/>
      <c r="G232" s="26"/>
      <c r="H232" s="47"/>
    </row>
    <row r="233" spans="1:8" s="9" customFormat="1" hidden="1" x14ac:dyDescent="0.25">
      <c r="A233" s="5">
        <v>1</v>
      </c>
      <c r="B233" s="13" t="s">
        <v>87</v>
      </c>
      <c r="C233" s="11"/>
      <c r="D233" s="2">
        <v>100000</v>
      </c>
      <c r="E233" s="2"/>
      <c r="F233" s="2"/>
      <c r="G233" s="2"/>
    </row>
    <row r="234" spans="1:8" s="27" customFormat="1" hidden="1" x14ac:dyDescent="0.25">
      <c r="A234" s="5">
        <v>1</v>
      </c>
      <c r="B234" s="25" t="s">
        <v>110</v>
      </c>
      <c r="C234" s="83"/>
      <c r="D234" s="2"/>
      <c r="E234" s="26"/>
      <c r="F234" s="26"/>
      <c r="G234" s="26"/>
    </row>
    <row r="235" spans="1:8" s="27" customFormat="1" ht="15.75" hidden="1" customHeight="1" x14ac:dyDescent="0.25">
      <c r="A235" s="5">
        <v>1</v>
      </c>
      <c r="B235" s="30" t="s">
        <v>154</v>
      </c>
      <c r="C235" s="31"/>
      <c r="D235" s="28">
        <f>D227+ROUND(D233*3.2,0)</f>
        <v>366700</v>
      </c>
      <c r="E235" s="32"/>
      <c r="F235" s="32"/>
      <c r="G235" s="32"/>
    </row>
    <row r="236" spans="1:8" s="27" customFormat="1" ht="15.75" hidden="1" customHeight="1" x14ac:dyDescent="0.25">
      <c r="A236" s="5">
        <v>1</v>
      </c>
      <c r="B236" s="10" t="s">
        <v>113</v>
      </c>
      <c r="C236" s="11"/>
      <c r="D236" s="2"/>
      <c r="E236" s="32"/>
      <c r="F236" s="32"/>
      <c r="G236" s="32"/>
    </row>
    <row r="237" spans="1:8" s="27" customFormat="1" ht="30.75" hidden="1" customHeight="1" x14ac:dyDescent="0.25">
      <c r="A237" s="5">
        <v>1</v>
      </c>
      <c r="B237" s="12" t="s">
        <v>234</v>
      </c>
      <c r="C237" s="11"/>
      <c r="D237" s="2">
        <f>SUM(D238,D239,D246,D252,D253,D254)</f>
        <v>50178</v>
      </c>
      <c r="E237" s="32"/>
      <c r="F237" s="32"/>
      <c r="G237" s="32"/>
    </row>
    <row r="238" spans="1:8" s="27" customFormat="1" ht="15.75" hidden="1" customHeight="1" x14ac:dyDescent="0.25">
      <c r="A238" s="5">
        <v>1</v>
      </c>
      <c r="B238" s="12" t="s">
        <v>150</v>
      </c>
      <c r="C238" s="11"/>
      <c r="D238" s="2"/>
      <c r="E238" s="32"/>
      <c r="F238" s="32"/>
      <c r="G238" s="32"/>
    </row>
    <row r="239" spans="1:8" s="27" customFormat="1" ht="15.75" hidden="1" customHeight="1" x14ac:dyDescent="0.25">
      <c r="A239" s="5">
        <v>1</v>
      </c>
      <c r="B239" s="29" t="s">
        <v>155</v>
      </c>
      <c r="C239" s="11"/>
      <c r="D239" s="2">
        <f>D240+D241+D242+D244</f>
        <v>21678</v>
      </c>
      <c r="E239" s="32"/>
      <c r="F239" s="32"/>
      <c r="G239" s="32"/>
    </row>
    <row r="240" spans="1:8" s="27" customFormat="1" ht="19.5" hidden="1" customHeight="1" x14ac:dyDescent="0.25">
      <c r="A240" s="5">
        <v>1</v>
      </c>
      <c r="B240" s="33" t="s">
        <v>156</v>
      </c>
      <c r="C240" s="11"/>
      <c r="D240" s="26">
        <v>16675</v>
      </c>
      <c r="E240" s="32"/>
      <c r="F240" s="32"/>
      <c r="G240" s="32"/>
    </row>
    <row r="241" spans="1:7" s="27" customFormat="1" ht="15.75" hidden="1" customHeight="1" x14ac:dyDescent="0.25">
      <c r="A241" s="5">
        <v>1</v>
      </c>
      <c r="B241" s="33" t="s">
        <v>157</v>
      </c>
      <c r="C241" s="11"/>
      <c r="D241" s="26">
        <v>5003</v>
      </c>
      <c r="E241" s="32"/>
      <c r="F241" s="32"/>
      <c r="G241" s="32"/>
    </row>
    <row r="242" spans="1:7" s="27" customFormat="1" ht="30.75" hidden="1" customHeight="1" x14ac:dyDescent="0.25">
      <c r="A242" s="5">
        <v>1</v>
      </c>
      <c r="B242" s="33" t="s">
        <v>158</v>
      </c>
      <c r="C242" s="11"/>
      <c r="D242" s="26"/>
      <c r="E242" s="32"/>
      <c r="F242" s="32"/>
      <c r="G242" s="32"/>
    </row>
    <row r="243" spans="1:7" s="27" customFormat="1" hidden="1" x14ac:dyDescent="0.25">
      <c r="A243" s="5">
        <v>1</v>
      </c>
      <c r="B243" s="33" t="s">
        <v>159</v>
      </c>
      <c r="C243" s="11"/>
      <c r="D243" s="26"/>
      <c r="E243" s="32"/>
      <c r="F243" s="32"/>
      <c r="G243" s="32"/>
    </row>
    <row r="244" spans="1:7" s="27" customFormat="1" ht="30" hidden="1" x14ac:dyDescent="0.25">
      <c r="A244" s="5">
        <v>1</v>
      </c>
      <c r="B244" s="33" t="s">
        <v>160</v>
      </c>
      <c r="C244" s="11"/>
      <c r="D244" s="26"/>
      <c r="E244" s="32"/>
      <c r="F244" s="32"/>
      <c r="G244" s="32"/>
    </row>
    <row r="245" spans="1:7" s="27" customFormat="1" hidden="1" x14ac:dyDescent="0.25">
      <c r="A245" s="5">
        <v>1</v>
      </c>
      <c r="B245" s="33" t="s">
        <v>159</v>
      </c>
      <c r="C245" s="11"/>
      <c r="D245" s="48"/>
      <c r="E245" s="32"/>
      <c r="F245" s="32"/>
      <c r="G245" s="32"/>
    </row>
    <row r="246" spans="1:7" s="27" customFormat="1" ht="30" hidden="1" customHeight="1" x14ac:dyDescent="0.25">
      <c r="A246" s="5">
        <v>1</v>
      </c>
      <c r="B246" s="29" t="s">
        <v>161</v>
      </c>
      <c r="C246" s="11"/>
      <c r="D246" s="2">
        <f>SUM(D247,D248,D250)</f>
        <v>8000</v>
      </c>
      <c r="E246" s="32"/>
      <c r="F246" s="32"/>
      <c r="G246" s="32"/>
    </row>
    <row r="247" spans="1:7" s="27" customFormat="1" ht="30" hidden="1" x14ac:dyDescent="0.25">
      <c r="A247" s="5">
        <v>1</v>
      </c>
      <c r="B247" s="33" t="s">
        <v>162</v>
      </c>
      <c r="C247" s="11"/>
      <c r="D247" s="2">
        <v>8000</v>
      </c>
      <c r="E247" s="32"/>
      <c r="F247" s="32"/>
      <c r="G247" s="32"/>
    </row>
    <row r="248" spans="1:7" s="27" customFormat="1" ht="45" hidden="1" x14ac:dyDescent="0.25">
      <c r="A248" s="5">
        <v>1</v>
      </c>
      <c r="B248" s="33" t="s">
        <v>163</v>
      </c>
      <c r="C248" s="11"/>
      <c r="D248" s="23"/>
      <c r="E248" s="32"/>
      <c r="F248" s="32"/>
      <c r="G248" s="32"/>
    </row>
    <row r="249" spans="1:7" s="27" customFormat="1" hidden="1" x14ac:dyDescent="0.25">
      <c r="A249" s="5">
        <v>1</v>
      </c>
      <c r="B249" s="33" t="s">
        <v>159</v>
      </c>
      <c r="C249" s="11"/>
      <c r="D249" s="23"/>
      <c r="E249" s="32"/>
      <c r="F249" s="32"/>
      <c r="G249" s="32"/>
    </row>
    <row r="250" spans="1:7" s="27" customFormat="1" ht="45" hidden="1" x14ac:dyDescent="0.25">
      <c r="A250" s="5">
        <v>1</v>
      </c>
      <c r="B250" s="33" t="s">
        <v>164</v>
      </c>
      <c r="C250" s="11"/>
      <c r="D250" s="23"/>
      <c r="E250" s="32"/>
      <c r="F250" s="32"/>
      <c r="G250" s="32"/>
    </row>
    <row r="251" spans="1:7" s="27" customFormat="1" hidden="1" x14ac:dyDescent="0.25">
      <c r="A251" s="5">
        <v>1</v>
      </c>
      <c r="B251" s="33" t="s">
        <v>159</v>
      </c>
      <c r="C251" s="11"/>
      <c r="D251" s="23"/>
      <c r="E251" s="32"/>
      <c r="F251" s="32"/>
      <c r="G251" s="32"/>
    </row>
    <row r="252" spans="1:7" s="27" customFormat="1" ht="31.5" hidden="1" customHeight="1" x14ac:dyDescent="0.25">
      <c r="A252" s="5">
        <v>1</v>
      </c>
      <c r="B252" s="29" t="s">
        <v>165</v>
      </c>
      <c r="C252" s="11"/>
      <c r="D252" s="2">
        <v>500</v>
      </c>
      <c r="E252" s="32"/>
      <c r="F252" s="32"/>
      <c r="G252" s="32"/>
    </row>
    <row r="253" spans="1:7" s="27" customFormat="1" ht="15.75" hidden="1" customHeight="1" x14ac:dyDescent="0.25">
      <c r="A253" s="5">
        <v>1</v>
      </c>
      <c r="B253" s="29" t="s">
        <v>166</v>
      </c>
      <c r="C253" s="11"/>
      <c r="D253" s="2"/>
      <c r="E253" s="32"/>
      <c r="F253" s="32"/>
      <c r="G253" s="32"/>
    </row>
    <row r="254" spans="1:7" s="27" customFormat="1" ht="15.75" hidden="1" customHeight="1" x14ac:dyDescent="0.25">
      <c r="A254" s="5">
        <v>1</v>
      </c>
      <c r="B254" s="12" t="s">
        <v>167</v>
      </c>
      <c r="C254" s="11"/>
      <c r="D254" s="2">
        <v>20000</v>
      </c>
      <c r="E254" s="32"/>
      <c r="F254" s="32"/>
      <c r="G254" s="32"/>
    </row>
    <row r="255" spans="1:7" s="27" customFormat="1" hidden="1" x14ac:dyDescent="0.25">
      <c r="A255" s="5">
        <v>1</v>
      </c>
      <c r="B255" s="13" t="s">
        <v>87</v>
      </c>
      <c r="C255" s="28"/>
      <c r="D255" s="26"/>
      <c r="E255" s="32"/>
      <c r="F255" s="32"/>
      <c r="G255" s="32"/>
    </row>
    <row r="256" spans="1:7" s="27" customFormat="1" hidden="1" x14ac:dyDescent="0.25">
      <c r="A256" s="5">
        <v>1</v>
      </c>
      <c r="B256" s="25" t="s">
        <v>110</v>
      </c>
      <c r="C256" s="28"/>
      <c r="D256" s="48"/>
      <c r="E256" s="32"/>
      <c r="F256" s="32"/>
      <c r="G256" s="32"/>
    </row>
    <row r="257" spans="1:7" s="9" customFormat="1" ht="30" hidden="1" x14ac:dyDescent="0.25">
      <c r="A257" s="5">
        <v>1</v>
      </c>
      <c r="B257" s="13" t="s">
        <v>88</v>
      </c>
      <c r="C257" s="58"/>
      <c r="D257" s="2">
        <v>28800</v>
      </c>
      <c r="E257" s="2"/>
      <c r="F257" s="2"/>
      <c r="G257" s="2"/>
    </row>
    <row r="258" spans="1:7" s="27" customFormat="1" ht="15.75" hidden="1" customHeight="1" x14ac:dyDescent="0.25">
      <c r="A258" s="5">
        <v>1</v>
      </c>
      <c r="B258" s="13" t="s">
        <v>168</v>
      </c>
      <c r="C258" s="11"/>
      <c r="D258" s="2">
        <v>15000</v>
      </c>
      <c r="E258" s="32"/>
      <c r="F258" s="32"/>
      <c r="G258" s="32"/>
    </row>
    <row r="259" spans="1:7" s="27" customFormat="1" ht="45" hidden="1" x14ac:dyDescent="0.25">
      <c r="A259" s="5">
        <v>1</v>
      </c>
      <c r="B259" s="13" t="s">
        <v>219</v>
      </c>
      <c r="C259" s="11"/>
      <c r="D259" s="2">
        <v>7800</v>
      </c>
      <c r="E259" s="32"/>
      <c r="F259" s="32"/>
      <c r="G259" s="32"/>
    </row>
    <row r="260" spans="1:7" s="27" customFormat="1" hidden="1" x14ac:dyDescent="0.25">
      <c r="A260" s="5">
        <v>1</v>
      </c>
      <c r="B260" s="35" t="s">
        <v>112</v>
      </c>
      <c r="C260" s="11"/>
      <c r="D260" s="8">
        <f>D237+ROUND(D255*3.2,0)+D257+D259</f>
        <v>86778</v>
      </c>
      <c r="E260" s="32"/>
      <c r="F260" s="32"/>
      <c r="G260" s="32"/>
    </row>
    <row r="261" spans="1:7" s="27" customFormat="1" hidden="1" x14ac:dyDescent="0.25">
      <c r="A261" s="5">
        <v>1</v>
      </c>
      <c r="B261" s="36" t="s">
        <v>111</v>
      </c>
      <c r="C261" s="11"/>
      <c r="D261" s="8">
        <f>SUM(D235,D260)</f>
        <v>453478</v>
      </c>
      <c r="E261" s="32"/>
      <c r="F261" s="32"/>
      <c r="G261" s="32"/>
    </row>
    <row r="262" spans="1:7" s="27" customFormat="1" ht="15.75" hidden="1" x14ac:dyDescent="0.25">
      <c r="A262" s="5">
        <v>1</v>
      </c>
      <c r="B262" s="266" t="s">
        <v>89</v>
      </c>
      <c r="C262" s="11"/>
      <c r="D262" s="57">
        <f>SUM(D263:D266)</f>
        <v>5150</v>
      </c>
      <c r="E262" s="202"/>
      <c r="F262" s="202"/>
      <c r="G262" s="202"/>
    </row>
    <row r="263" spans="1:7" s="27" customFormat="1" hidden="1" x14ac:dyDescent="0.25">
      <c r="A263" s="5">
        <v>1</v>
      </c>
      <c r="B263" s="345" t="s">
        <v>19</v>
      </c>
      <c r="C263" s="11"/>
      <c r="D263" s="2">
        <v>1401</v>
      </c>
      <c r="E263" s="202"/>
      <c r="F263" s="202"/>
      <c r="G263" s="202"/>
    </row>
    <row r="264" spans="1:7" s="27" customFormat="1" ht="30" hidden="1" x14ac:dyDescent="0.25">
      <c r="A264" s="5">
        <v>1</v>
      </c>
      <c r="B264" s="346" t="s">
        <v>123</v>
      </c>
      <c r="C264" s="11"/>
      <c r="D264" s="2">
        <v>284</v>
      </c>
      <c r="E264" s="202"/>
      <c r="F264" s="202"/>
      <c r="G264" s="202"/>
    </row>
    <row r="265" spans="1:7" s="27" customFormat="1" hidden="1" x14ac:dyDescent="0.25">
      <c r="A265" s="5">
        <v>1</v>
      </c>
      <c r="B265" s="345" t="s">
        <v>32</v>
      </c>
      <c r="C265" s="11"/>
      <c r="D265" s="2">
        <v>2994</v>
      </c>
      <c r="E265" s="202"/>
      <c r="F265" s="202"/>
      <c r="G265" s="202"/>
    </row>
    <row r="266" spans="1:7" s="27" customFormat="1" hidden="1" x14ac:dyDescent="0.25">
      <c r="A266" s="5">
        <v>1</v>
      </c>
      <c r="B266" s="345" t="s">
        <v>90</v>
      </c>
      <c r="C266" s="11"/>
      <c r="D266" s="2">
        <v>471</v>
      </c>
      <c r="E266" s="202"/>
      <c r="F266" s="202"/>
      <c r="G266" s="202"/>
    </row>
    <row r="267" spans="1:7" s="9" customFormat="1" ht="15.75" hidden="1" x14ac:dyDescent="0.25">
      <c r="A267" s="5">
        <v>1</v>
      </c>
      <c r="B267" s="14" t="s">
        <v>7</v>
      </c>
      <c r="C267" s="309"/>
      <c r="D267" s="2"/>
      <c r="E267" s="2"/>
      <c r="F267" s="2"/>
      <c r="G267" s="2"/>
    </row>
    <row r="268" spans="1:7" s="9" customFormat="1" hidden="1" x14ac:dyDescent="0.25">
      <c r="A268" s="5">
        <v>1</v>
      </c>
      <c r="B268" s="24" t="s">
        <v>106</v>
      </c>
      <c r="C268" s="309"/>
      <c r="D268" s="2"/>
      <c r="E268" s="2"/>
      <c r="F268" s="2"/>
      <c r="G268" s="2"/>
    </row>
    <row r="269" spans="1:7" s="9" customFormat="1" hidden="1" x14ac:dyDescent="0.25">
      <c r="A269" s="5">
        <v>1</v>
      </c>
      <c r="B269" s="16" t="s">
        <v>79</v>
      </c>
      <c r="C269" s="333">
        <v>300</v>
      </c>
      <c r="D269" s="2">
        <v>140</v>
      </c>
      <c r="E269" s="343">
        <v>7.4</v>
      </c>
      <c r="F269" s="2">
        <f>ROUND(G269/C269,0)</f>
        <v>3</v>
      </c>
      <c r="G269" s="2">
        <f>ROUND(D269*E269,0)</f>
        <v>1036</v>
      </c>
    </row>
    <row r="270" spans="1:7" s="9" customFormat="1" hidden="1" x14ac:dyDescent="0.25">
      <c r="A270" s="5">
        <v>1</v>
      </c>
      <c r="B270" s="16" t="s">
        <v>11</v>
      </c>
      <c r="C270" s="333">
        <v>300</v>
      </c>
      <c r="D270" s="2">
        <v>80</v>
      </c>
      <c r="E270" s="347">
        <v>6.7</v>
      </c>
      <c r="F270" s="2">
        <f>ROUND(G270/C270,0)</f>
        <v>2</v>
      </c>
      <c r="G270" s="2">
        <f>ROUND(D270*E270,0)</f>
        <v>536</v>
      </c>
    </row>
    <row r="271" spans="1:7" s="9" customFormat="1" hidden="1" x14ac:dyDescent="0.25">
      <c r="A271" s="5">
        <v>1</v>
      </c>
      <c r="B271" s="16" t="s">
        <v>21</v>
      </c>
      <c r="C271" s="333">
        <v>300</v>
      </c>
      <c r="D271" s="2">
        <v>50</v>
      </c>
      <c r="E271" s="347">
        <v>9.5</v>
      </c>
      <c r="F271" s="2">
        <f>ROUND(G271/C271,0)</f>
        <v>2</v>
      </c>
      <c r="G271" s="2">
        <f>ROUND(D271*E271,0)</f>
        <v>475</v>
      </c>
    </row>
    <row r="272" spans="1:7" s="9" customFormat="1" hidden="1" x14ac:dyDescent="0.25">
      <c r="A272" s="5">
        <v>1</v>
      </c>
      <c r="B272" s="16" t="s">
        <v>58</v>
      </c>
      <c r="C272" s="333">
        <v>300</v>
      </c>
      <c r="D272" s="2">
        <v>90</v>
      </c>
      <c r="E272" s="347">
        <v>11</v>
      </c>
      <c r="F272" s="2">
        <f>ROUND(G272/C272,0)</f>
        <v>3</v>
      </c>
      <c r="G272" s="2">
        <f>ROUND(D272*E272,0)</f>
        <v>990</v>
      </c>
    </row>
    <row r="273" spans="1:72" s="9" customFormat="1" ht="16.5" hidden="1" customHeight="1" x14ac:dyDescent="0.25">
      <c r="A273" s="5">
        <v>1</v>
      </c>
      <c r="B273" s="59" t="s">
        <v>9</v>
      </c>
      <c r="C273" s="337"/>
      <c r="D273" s="20">
        <f>SUM(D269:D272)</f>
        <v>360</v>
      </c>
      <c r="E273" s="7">
        <f>G273/D273</f>
        <v>8.4361111111111118</v>
      </c>
      <c r="F273" s="20">
        <f t="shared" ref="F273:G273" si="16">SUM(F269:F272)</f>
        <v>10</v>
      </c>
      <c r="G273" s="20">
        <f t="shared" si="16"/>
        <v>3037</v>
      </c>
    </row>
    <row r="274" spans="1:72" s="9" customFormat="1" hidden="1" x14ac:dyDescent="0.25">
      <c r="A274" s="5">
        <v>1</v>
      </c>
      <c r="B274" s="24" t="s">
        <v>65</v>
      </c>
      <c r="C274" s="337"/>
      <c r="D274" s="20"/>
      <c r="E274" s="205"/>
      <c r="F274" s="20"/>
      <c r="G274" s="20"/>
    </row>
    <row r="275" spans="1:72" s="9" customFormat="1" hidden="1" x14ac:dyDescent="0.25">
      <c r="A275" s="5">
        <v>1</v>
      </c>
      <c r="B275" s="348" t="s">
        <v>210</v>
      </c>
      <c r="C275" s="65">
        <v>240</v>
      </c>
      <c r="D275" s="2">
        <v>35</v>
      </c>
      <c r="E275" s="61">
        <v>8</v>
      </c>
      <c r="F275" s="2">
        <f t="shared" ref="F275:F281" si="17">ROUND(G275/C275,0)</f>
        <v>1</v>
      </c>
      <c r="G275" s="2">
        <f t="shared" ref="G275:G281" si="18">ROUND(D275*E275,0)</f>
        <v>280</v>
      </c>
    </row>
    <row r="276" spans="1:72" s="9" customFormat="1" hidden="1" x14ac:dyDescent="0.25">
      <c r="A276" s="5">
        <v>1</v>
      </c>
      <c r="B276" s="348" t="s">
        <v>224</v>
      </c>
      <c r="C276" s="65">
        <v>240</v>
      </c>
      <c r="D276" s="2">
        <v>470</v>
      </c>
      <c r="E276" s="61">
        <v>8</v>
      </c>
      <c r="F276" s="2">
        <f t="shared" si="17"/>
        <v>16</v>
      </c>
      <c r="G276" s="2">
        <f t="shared" si="18"/>
        <v>3760</v>
      </c>
    </row>
    <row r="277" spans="1:72" s="9" customFormat="1" hidden="1" x14ac:dyDescent="0.25">
      <c r="A277" s="5">
        <v>1</v>
      </c>
      <c r="B277" s="348" t="s">
        <v>225</v>
      </c>
      <c r="C277" s="65">
        <v>240</v>
      </c>
      <c r="D277" s="2">
        <v>30</v>
      </c>
      <c r="E277" s="61">
        <v>8</v>
      </c>
      <c r="F277" s="2">
        <f t="shared" si="17"/>
        <v>1</v>
      </c>
      <c r="G277" s="2">
        <f t="shared" si="18"/>
        <v>240</v>
      </c>
    </row>
    <row r="278" spans="1:72" s="9" customFormat="1" hidden="1" x14ac:dyDescent="0.25">
      <c r="A278" s="5">
        <v>1</v>
      </c>
      <c r="B278" s="348" t="s">
        <v>226</v>
      </c>
      <c r="C278" s="65">
        <v>240</v>
      </c>
      <c r="D278" s="2">
        <v>890</v>
      </c>
      <c r="E278" s="61">
        <v>8</v>
      </c>
      <c r="F278" s="2">
        <f t="shared" si="17"/>
        <v>30</v>
      </c>
      <c r="G278" s="2">
        <f t="shared" si="18"/>
        <v>7120</v>
      </c>
    </row>
    <row r="279" spans="1:72" s="9" customFormat="1" hidden="1" x14ac:dyDescent="0.25">
      <c r="A279" s="5">
        <v>1</v>
      </c>
      <c r="B279" s="348" t="s">
        <v>227</v>
      </c>
      <c r="C279" s="65">
        <v>240</v>
      </c>
      <c r="D279" s="2">
        <v>62</v>
      </c>
      <c r="E279" s="61">
        <v>8</v>
      </c>
      <c r="F279" s="2">
        <f t="shared" si="17"/>
        <v>2</v>
      </c>
      <c r="G279" s="2">
        <f t="shared" si="18"/>
        <v>496</v>
      </c>
    </row>
    <row r="280" spans="1:72" s="9" customFormat="1" hidden="1" x14ac:dyDescent="0.25">
      <c r="A280" s="5">
        <v>1</v>
      </c>
      <c r="B280" s="348" t="s">
        <v>228</v>
      </c>
      <c r="C280" s="65">
        <v>240</v>
      </c>
      <c r="D280" s="2">
        <v>53</v>
      </c>
      <c r="E280" s="61">
        <v>8</v>
      </c>
      <c r="F280" s="2">
        <f t="shared" si="17"/>
        <v>2</v>
      </c>
      <c r="G280" s="2">
        <f t="shared" si="18"/>
        <v>424</v>
      </c>
    </row>
    <row r="281" spans="1:72" s="9" customFormat="1" hidden="1" x14ac:dyDescent="0.25">
      <c r="A281" s="5">
        <v>1</v>
      </c>
      <c r="B281" s="348" t="s">
        <v>229</v>
      </c>
      <c r="C281" s="65">
        <v>240</v>
      </c>
      <c r="D281" s="2">
        <v>240</v>
      </c>
      <c r="E281" s="61">
        <v>8</v>
      </c>
      <c r="F281" s="2">
        <f t="shared" si="17"/>
        <v>8</v>
      </c>
      <c r="G281" s="2">
        <f t="shared" si="18"/>
        <v>1920</v>
      </c>
    </row>
    <row r="282" spans="1:72" s="9" customFormat="1" ht="15.75" hidden="1" customHeight="1" x14ac:dyDescent="0.25">
      <c r="A282" s="5">
        <v>1</v>
      </c>
      <c r="B282" s="59" t="s">
        <v>107</v>
      </c>
      <c r="C282" s="65"/>
      <c r="D282" s="20">
        <f>SUM(D275:D281)</f>
        <v>1780</v>
      </c>
      <c r="E282" s="313">
        <f>E275</f>
        <v>8</v>
      </c>
      <c r="F282" s="20">
        <f>SUM(F275:F281)</f>
        <v>60</v>
      </c>
      <c r="G282" s="20">
        <f>SUM(G275:G281)</f>
        <v>14240</v>
      </c>
    </row>
    <row r="283" spans="1:72" s="9" customFormat="1" ht="17.25" hidden="1" customHeight="1" x14ac:dyDescent="0.25">
      <c r="A283" s="5">
        <v>1</v>
      </c>
      <c r="B283" s="185" t="s">
        <v>85</v>
      </c>
      <c r="C283" s="309"/>
      <c r="D283" s="8">
        <f>D273+D282</f>
        <v>2140</v>
      </c>
      <c r="E283" s="7">
        <f>G283/D283</f>
        <v>8.0733644859813083</v>
      </c>
      <c r="F283" s="8">
        <f>F273+F282</f>
        <v>70</v>
      </c>
      <c r="G283" s="8">
        <f>G273+G282</f>
        <v>17277</v>
      </c>
    </row>
    <row r="284" spans="1:72" s="349" customFormat="1" hidden="1" x14ac:dyDescent="0.25">
      <c r="A284" s="5">
        <v>1</v>
      </c>
      <c r="B284" s="329" t="s">
        <v>10</v>
      </c>
      <c r="C284" s="330"/>
      <c r="D284" s="330"/>
      <c r="E284" s="330"/>
      <c r="F284" s="330"/>
      <c r="G284" s="330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  <c r="BA284" s="9"/>
      <c r="BB284" s="9"/>
      <c r="BC284" s="9"/>
      <c r="BD284" s="9"/>
      <c r="BE284" s="9"/>
      <c r="BF284" s="9"/>
      <c r="BG284" s="9"/>
      <c r="BH284" s="9"/>
      <c r="BI284" s="9"/>
      <c r="BJ284" s="9"/>
      <c r="BK284" s="9"/>
      <c r="BL284" s="9"/>
      <c r="BM284" s="9"/>
      <c r="BN284" s="9"/>
      <c r="BO284" s="9"/>
      <c r="BP284" s="9"/>
      <c r="BQ284" s="9"/>
      <c r="BR284" s="9"/>
      <c r="BS284" s="9"/>
      <c r="BT284" s="9"/>
    </row>
    <row r="285" spans="1:72" hidden="1" x14ac:dyDescent="0.25">
      <c r="A285" s="5">
        <v>1</v>
      </c>
      <c r="B285" s="350"/>
      <c r="C285" s="320"/>
      <c r="D285" s="2"/>
      <c r="E285" s="2"/>
      <c r="F285" s="2"/>
      <c r="G285" s="2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  <c r="BA285" s="9"/>
      <c r="BB285" s="9"/>
      <c r="BC285" s="9"/>
      <c r="BD285" s="9"/>
      <c r="BE285" s="9"/>
      <c r="BF285" s="9"/>
      <c r="BG285" s="9"/>
      <c r="BH285" s="9"/>
      <c r="BI285" s="9"/>
      <c r="BJ285" s="9"/>
      <c r="BK285" s="9"/>
      <c r="BL285" s="9"/>
      <c r="BM285" s="9"/>
      <c r="BN285" s="9"/>
      <c r="BO285" s="9"/>
      <c r="BP285" s="9"/>
      <c r="BQ285" s="9"/>
      <c r="BR285" s="9"/>
      <c r="BS285" s="9"/>
      <c r="BT285" s="9"/>
    </row>
    <row r="286" spans="1:72" ht="15.75" hidden="1" x14ac:dyDescent="0.25">
      <c r="A286" s="5">
        <v>1</v>
      </c>
      <c r="B286" s="332" t="s">
        <v>75</v>
      </c>
      <c r="C286" s="321"/>
      <c r="D286" s="2"/>
      <c r="E286" s="2"/>
      <c r="F286" s="2"/>
      <c r="G286" s="2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  <c r="BA286" s="9"/>
      <c r="BB286" s="9"/>
      <c r="BC286" s="9"/>
      <c r="BD286" s="9"/>
      <c r="BE286" s="9"/>
      <c r="BF286" s="9"/>
      <c r="BG286" s="9"/>
      <c r="BH286" s="9"/>
      <c r="BI286" s="9"/>
      <c r="BJ286" s="9"/>
      <c r="BK286" s="9"/>
      <c r="BL286" s="9"/>
      <c r="BM286" s="9"/>
      <c r="BN286" s="9"/>
      <c r="BO286" s="9"/>
      <c r="BP286" s="9"/>
      <c r="BQ286" s="9"/>
      <c r="BR286" s="9"/>
      <c r="BS286" s="9"/>
      <c r="BT286" s="9"/>
    </row>
    <row r="287" spans="1:72" hidden="1" x14ac:dyDescent="0.25">
      <c r="A287" s="5">
        <v>1</v>
      </c>
      <c r="B287" s="306" t="s">
        <v>4</v>
      </c>
      <c r="C287" s="321"/>
      <c r="D287" s="2"/>
      <c r="E287" s="2"/>
      <c r="F287" s="2"/>
      <c r="G287" s="2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  <c r="BA287" s="9"/>
      <c r="BB287" s="9"/>
      <c r="BC287" s="9"/>
      <c r="BD287" s="9"/>
      <c r="BE287" s="9"/>
      <c r="BF287" s="9"/>
      <c r="BG287" s="9"/>
      <c r="BH287" s="9"/>
      <c r="BI287" s="9"/>
      <c r="BJ287" s="9"/>
      <c r="BK287" s="9"/>
      <c r="BL287" s="9"/>
      <c r="BM287" s="9"/>
      <c r="BN287" s="9"/>
      <c r="BO287" s="9"/>
      <c r="BP287" s="9"/>
      <c r="BQ287" s="9"/>
      <c r="BR287" s="9"/>
      <c r="BS287" s="9"/>
      <c r="BT287" s="9"/>
    </row>
    <row r="288" spans="1:72" hidden="1" x14ac:dyDescent="0.25">
      <c r="A288" s="5">
        <v>1</v>
      </c>
      <c r="B288" s="3" t="s">
        <v>49</v>
      </c>
      <c r="C288" s="65">
        <v>300</v>
      </c>
      <c r="D288" s="2">
        <v>1321</v>
      </c>
      <c r="E288" s="61">
        <v>5.7</v>
      </c>
      <c r="F288" s="2">
        <f>ROUND(G288/C288,0)</f>
        <v>25</v>
      </c>
      <c r="G288" s="2">
        <f>ROUND(D288*E288,0)</f>
        <v>7530</v>
      </c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  <c r="BA288" s="9"/>
      <c r="BB288" s="9"/>
      <c r="BC288" s="9"/>
      <c r="BD288" s="9"/>
      <c r="BE288" s="9"/>
      <c r="BF288" s="9"/>
      <c r="BG288" s="9"/>
      <c r="BH288" s="9"/>
      <c r="BI288" s="9"/>
      <c r="BJ288" s="9"/>
      <c r="BK288" s="9"/>
      <c r="BL288" s="9"/>
      <c r="BM288" s="9"/>
      <c r="BN288" s="9"/>
      <c r="BO288" s="9"/>
      <c r="BP288" s="9"/>
      <c r="BQ288" s="9"/>
      <c r="BR288" s="9"/>
      <c r="BS288" s="9"/>
      <c r="BT288" s="9"/>
    </row>
    <row r="289" spans="1:72" hidden="1" x14ac:dyDescent="0.25">
      <c r="A289" s="5">
        <v>1</v>
      </c>
      <c r="B289" s="3" t="s">
        <v>50</v>
      </c>
      <c r="C289" s="65">
        <v>340</v>
      </c>
      <c r="D289" s="2">
        <v>1330</v>
      </c>
      <c r="E289" s="61">
        <v>8</v>
      </c>
      <c r="F289" s="2">
        <f>ROUND(G289/C289,0)</f>
        <v>31</v>
      </c>
      <c r="G289" s="2">
        <f>ROUND(D289*E289,0)</f>
        <v>10640</v>
      </c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  <c r="BA289" s="9"/>
      <c r="BB289" s="9"/>
      <c r="BC289" s="9"/>
      <c r="BD289" s="9"/>
      <c r="BE289" s="9"/>
      <c r="BF289" s="9"/>
      <c r="BG289" s="9"/>
      <c r="BH289" s="9"/>
      <c r="BI289" s="9"/>
      <c r="BJ289" s="9"/>
      <c r="BK289" s="9"/>
      <c r="BL289" s="9"/>
      <c r="BM289" s="9"/>
      <c r="BN289" s="9"/>
      <c r="BO289" s="9"/>
      <c r="BP289" s="9"/>
      <c r="BQ289" s="9"/>
      <c r="BR289" s="9"/>
      <c r="BS289" s="9"/>
      <c r="BT289" s="9"/>
    </row>
    <row r="290" spans="1:72" hidden="1" x14ac:dyDescent="0.25">
      <c r="A290" s="5">
        <v>1</v>
      </c>
      <c r="B290" s="3" t="s">
        <v>51</v>
      </c>
      <c r="C290" s="65">
        <v>340</v>
      </c>
      <c r="D290" s="2">
        <v>5869</v>
      </c>
      <c r="E290" s="61">
        <v>6.1</v>
      </c>
      <c r="F290" s="2">
        <f>ROUND(G290/C290,0)</f>
        <v>105</v>
      </c>
      <c r="G290" s="2">
        <f>ROUND(D290*E290,0)</f>
        <v>35801</v>
      </c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  <c r="BA290" s="9"/>
      <c r="BB290" s="9"/>
      <c r="BC290" s="9"/>
      <c r="BD290" s="9"/>
      <c r="BE290" s="9"/>
      <c r="BF290" s="9"/>
      <c r="BG290" s="9"/>
      <c r="BH290" s="9"/>
      <c r="BI290" s="9"/>
      <c r="BJ290" s="9"/>
      <c r="BK290" s="9"/>
      <c r="BL290" s="9"/>
      <c r="BM290" s="9"/>
      <c r="BN290" s="9"/>
      <c r="BO290" s="9"/>
      <c r="BP290" s="9"/>
      <c r="BQ290" s="9"/>
      <c r="BR290" s="9"/>
      <c r="BS290" s="9"/>
      <c r="BT290" s="9"/>
    </row>
    <row r="291" spans="1:72" s="9" customFormat="1" hidden="1" x14ac:dyDescent="0.25">
      <c r="A291" s="5">
        <v>1</v>
      </c>
      <c r="B291" s="81" t="s">
        <v>5</v>
      </c>
      <c r="C291" s="309"/>
      <c r="D291" s="8">
        <f>D288+D289+D290</f>
        <v>8520</v>
      </c>
      <c r="E291" s="7">
        <f>G291/D291</f>
        <v>6.3346244131455398</v>
      </c>
      <c r="F291" s="8">
        <f>F288+F289+F290</f>
        <v>161</v>
      </c>
      <c r="G291" s="8">
        <f>G288+G289+G290</f>
        <v>53971</v>
      </c>
      <c r="K291" s="323"/>
    </row>
    <row r="292" spans="1:72" s="9" customFormat="1" hidden="1" x14ac:dyDescent="0.25">
      <c r="A292" s="5">
        <v>1</v>
      </c>
      <c r="B292" s="10" t="s">
        <v>138</v>
      </c>
      <c r="C292" s="58"/>
      <c r="D292" s="8"/>
      <c r="E292" s="2"/>
      <c r="F292" s="2"/>
      <c r="G292" s="2"/>
    </row>
    <row r="293" spans="1:72" s="9" customFormat="1" ht="30" hidden="1" x14ac:dyDescent="0.25">
      <c r="A293" s="5">
        <v>1</v>
      </c>
      <c r="B293" s="12" t="s">
        <v>234</v>
      </c>
      <c r="C293" s="58"/>
      <c r="D293" s="2">
        <f>D294</f>
        <v>61356</v>
      </c>
      <c r="E293" s="2"/>
      <c r="F293" s="2"/>
      <c r="G293" s="2"/>
    </row>
    <row r="294" spans="1:72" s="9" customFormat="1" hidden="1" x14ac:dyDescent="0.25">
      <c r="A294" s="5">
        <v>1</v>
      </c>
      <c r="B294" s="12" t="s">
        <v>167</v>
      </c>
      <c r="C294" s="58"/>
      <c r="D294" s="2">
        <v>61356</v>
      </c>
      <c r="E294" s="2"/>
      <c r="F294" s="2"/>
      <c r="G294" s="2"/>
    </row>
    <row r="295" spans="1:72" s="9" customFormat="1" hidden="1" x14ac:dyDescent="0.25">
      <c r="A295" s="5">
        <v>1</v>
      </c>
      <c r="B295" s="13" t="s">
        <v>87</v>
      </c>
      <c r="C295" s="58"/>
      <c r="D295" s="2">
        <v>23000</v>
      </c>
      <c r="E295" s="2"/>
      <c r="F295" s="2"/>
      <c r="G295" s="2"/>
    </row>
    <row r="296" spans="1:72" s="9" customFormat="1" ht="45" hidden="1" x14ac:dyDescent="0.25">
      <c r="A296" s="5">
        <v>1</v>
      </c>
      <c r="B296" s="13" t="s">
        <v>232</v>
      </c>
      <c r="C296" s="11"/>
      <c r="D296" s="2">
        <v>500</v>
      </c>
      <c r="E296" s="2"/>
      <c r="F296" s="2"/>
      <c r="G296" s="2"/>
    </row>
    <row r="297" spans="1:72" s="9" customFormat="1" hidden="1" x14ac:dyDescent="0.25">
      <c r="A297" s="5">
        <v>1</v>
      </c>
      <c r="B297" s="163" t="s">
        <v>111</v>
      </c>
      <c r="C297" s="11"/>
      <c r="D297" s="8">
        <f>D293+ROUND(D295*3.2,0)+D296</f>
        <v>135456</v>
      </c>
      <c r="E297" s="2"/>
      <c r="F297" s="2"/>
      <c r="G297" s="2"/>
      <c r="I297" s="323"/>
    </row>
    <row r="298" spans="1:72" s="9" customFormat="1" hidden="1" x14ac:dyDescent="0.25">
      <c r="A298" s="5">
        <v>1</v>
      </c>
      <c r="B298" s="310" t="s">
        <v>89</v>
      </c>
      <c r="C298" s="11"/>
      <c r="D298" s="57">
        <f>SUM(D299:D301)</f>
        <v>980</v>
      </c>
      <c r="E298" s="2"/>
      <c r="F298" s="2"/>
      <c r="G298" s="2"/>
      <c r="H298" s="351"/>
      <c r="J298" s="352"/>
      <c r="K298" s="352"/>
    </row>
    <row r="299" spans="1:72" s="9" customFormat="1" hidden="1" x14ac:dyDescent="0.25">
      <c r="A299" s="5">
        <v>1</v>
      </c>
      <c r="B299" s="353" t="s">
        <v>175</v>
      </c>
      <c r="C299" s="11"/>
      <c r="D299" s="2">
        <v>450</v>
      </c>
      <c r="E299" s="2"/>
      <c r="F299" s="2"/>
      <c r="G299" s="2"/>
      <c r="K299" s="351"/>
    </row>
    <row r="300" spans="1:72" s="9" customFormat="1" ht="60" hidden="1" x14ac:dyDescent="0.25">
      <c r="A300" s="5">
        <v>1</v>
      </c>
      <c r="B300" s="353" t="s">
        <v>214</v>
      </c>
      <c r="C300" s="11"/>
      <c r="D300" s="2">
        <v>500</v>
      </c>
      <c r="E300" s="2"/>
      <c r="F300" s="2"/>
      <c r="G300" s="2"/>
    </row>
    <row r="301" spans="1:72" s="9" customFormat="1" ht="60" hidden="1" x14ac:dyDescent="0.25">
      <c r="A301" s="5">
        <v>1</v>
      </c>
      <c r="B301" s="353" t="s">
        <v>216</v>
      </c>
      <c r="C301" s="11"/>
      <c r="D301" s="2">
        <v>30</v>
      </c>
      <c r="E301" s="2"/>
      <c r="F301" s="2"/>
      <c r="G301" s="2"/>
    </row>
    <row r="302" spans="1:72" s="9" customFormat="1" ht="15.75" hidden="1" customHeight="1" x14ac:dyDescent="0.25">
      <c r="A302" s="5">
        <v>1</v>
      </c>
      <c r="B302" s="19" t="s">
        <v>7</v>
      </c>
      <c r="C302" s="194"/>
      <c r="D302" s="6"/>
      <c r="E302" s="2"/>
      <c r="F302" s="2"/>
      <c r="G302" s="2"/>
    </row>
    <row r="303" spans="1:72" s="9" customFormat="1" hidden="1" x14ac:dyDescent="0.25">
      <c r="A303" s="5">
        <v>1</v>
      </c>
      <c r="B303" s="24" t="s">
        <v>65</v>
      </c>
      <c r="C303" s="309"/>
      <c r="D303" s="2"/>
      <c r="E303" s="2"/>
      <c r="F303" s="2"/>
      <c r="G303" s="2"/>
    </row>
    <row r="304" spans="1:72" s="9" customFormat="1" hidden="1" x14ac:dyDescent="0.25">
      <c r="A304" s="5">
        <v>1</v>
      </c>
      <c r="B304" s="3" t="s">
        <v>50</v>
      </c>
      <c r="C304" s="65">
        <v>240</v>
      </c>
      <c r="D304" s="2">
        <v>320</v>
      </c>
      <c r="E304" s="61">
        <v>9.5</v>
      </c>
      <c r="F304" s="2">
        <f>ROUND(G304/C304,0)</f>
        <v>13</v>
      </c>
      <c r="G304" s="2">
        <f>ROUND(D304*E304,0)</f>
        <v>3040</v>
      </c>
    </row>
    <row r="305" spans="1:72" s="9" customFormat="1" hidden="1" x14ac:dyDescent="0.25">
      <c r="A305" s="5">
        <v>1</v>
      </c>
      <c r="B305" s="3" t="s">
        <v>51</v>
      </c>
      <c r="C305" s="65">
        <v>240</v>
      </c>
      <c r="D305" s="2">
        <v>170</v>
      </c>
      <c r="E305" s="61">
        <v>4</v>
      </c>
      <c r="F305" s="2">
        <f>ROUND(G305/C305,0)</f>
        <v>3</v>
      </c>
      <c r="G305" s="2">
        <f>ROUND(D305*E305,0)</f>
        <v>680</v>
      </c>
    </row>
    <row r="306" spans="1:72" s="9" customFormat="1" hidden="1" x14ac:dyDescent="0.25">
      <c r="A306" s="5">
        <v>1</v>
      </c>
      <c r="B306" s="59" t="s">
        <v>107</v>
      </c>
      <c r="C306" s="65"/>
      <c r="D306" s="20">
        <f>D304+D305</f>
        <v>490</v>
      </c>
      <c r="E306" s="313">
        <f>E304</f>
        <v>9.5</v>
      </c>
      <c r="F306" s="20">
        <f t="shared" ref="F306:G306" si="19">F304+F305</f>
        <v>16</v>
      </c>
      <c r="G306" s="20">
        <f t="shared" si="19"/>
        <v>3720</v>
      </c>
    </row>
    <row r="307" spans="1:72" ht="19.5" hidden="1" customHeight="1" x14ac:dyDescent="0.25">
      <c r="A307" s="5">
        <v>1</v>
      </c>
      <c r="B307" s="185" t="s">
        <v>85</v>
      </c>
      <c r="C307" s="309"/>
      <c r="D307" s="8">
        <f t="shared" ref="D307" si="20">D306</f>
        <v>490</v>
      </c>
      <c r="E307" s="63">
        <f t="shared" ref="E307:G307" si="21">E306</f>
        <v>9.5</v>
      </c>
      <c r="F307" s="8">
        <f t="shared" si="21"/>
        <v>16</v>
      </c>
      <c r="G307" s="8">
        <f t="shared" si="21"/>
        <v>3720</v>
      </c>
    </row>
    <row r="308" spans="1:72" s="318" customFormat="1" ht="17.25" hidden="1" customHeight="1" x14ac:dyDescent="0.25">
      <c r="A308" s="5">
        <v>1</v>
      </c>
      <c r="B308" s="329" t="s">
        <v>10</v>
      </c>
      <c r="C308" s="354"/>
      <c r="D308" s="354"/>
      <c r="E308" s="354"/>
      <c r="F308" s="354"/>
      <c r="G308" s="354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  <c r="AB308" s="9"/>
      <c r="AC308" s="9"/>
      <c r="AD308" s="9"/>
      <c r="AE308" s="9"/>
      <c r="AF308" s="9"/>
      <c r="AG308" s="9"/>
      <c r="AH308" s="9"/>
      <c r="AI308" s="9"/>
      <c r="AJ308" s="9"/>
      <c r="AK308" s="9"/>
      <c r="AL308" s="9"/>
      <c r="AM308" s="9"/>
      <c r="AN308" s="9"/>
      <c r="AO308" s="9"/>
      <c r="AP308" s="9"/>
      <c r="AQ308" s="9"/>
      <c r="AR308" s="9"/>
      <c r="AS308" s="9"/>
      <c r="AT308" s="9"/>
      <c r="AU308" s="9"/>
      <c r="AV308" s="9"/>
      <c r="AW308" s="9"/>
      <c r="AX308" s="9"/>
      <c r="AY308" s="9"/>
      <c r="AZ308" s="9"/>
      <c r="BA308" s="9"/>
      <c r="BB308" s="9"/>
      <c r="BC308" s="9"/>
      <c r="BD308" s="9"/>
      <c r="BE308" s="9"/>
      <c r="BF308" s="9"/>
      <c r="BG308" s="9"/>
      <c r="BH308" s="9"/>
      <c r="BI308" s="9"/>
      <c r="BJ308" s="9"/>
      <c r="BK308" s="9"/>
      <c r="BL308" s="9"/>
      <c r="BM308" s="9"/>
      <c r="BN308" s="9"/>
      <c r="BO308" s="9"/>
      <c r="BP308" s="9"/>
      <c r="BQ308" s="9"/>
      <c r="BR308" s="9"/>
      <c r="BS308" s="9"/>
      <c r="BT308" s="9"/>
    </row>
    <row r="309" spans="1:72" ht="14.25" hidden="1" customHeight="1" x14ac:dyDescent="0.25">
      <c r="A309" s="5">
        <v>1</v>
      </c>
      <c r="B309" s="331"/>
      <c r="C309" s="320"/>
      <c r="D309" s="2"/>
      <c r="E309" s="2"/>
      <c r="F309" s="2"/>
      <c r="G309" s="2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  <c r="AB309" s="9"/>
      <c r="AC309" s="9"/>
      <c r="AD309" s="9"/>
      <c r="AE309" s="9"/>
      <c r="AF309" s="9"/>
      <c r="AG309" s="9"/>
      <c r="AH309" s="9"/>
      <c r="AI309" s="9"/>
      <c r="AJ309" s="9"/>
      <c r="AK309" s="9"/>
      <c r="AL309" s="9"/>
      <c r="AM309" s="9"/>
      <c r="AN309" s="9"/>
      <c r="AO309" s="9"/>
      <c r="AP309" s="9"/>
      <c r="AQ309" s="9"/>
      <c r="AR309" s="9"/>
      <c r="AS309" s="9"/>
      <c r="AT309" s="9"/>
      <c r="AU309" s="9"/>
      <c r="AV309" s="9"/>
      <c r="AW309" s="9"/>
      <c r="AX309" s="9"/>
      <c r="AY309" s="9"/>
      <c r="AZ309" s="9"/>
      <c r="BA309" s="9"/>
      <c r="BB309" s="9"/>
      <c r="BC309" s="9"/>
      <c r="BD309" s="9"/>
      <c r="BE309" s="9"/>
      <c r="BF309" s="9"/>
      <c r="BG309" s="9"/>
      <c r="BH309" s="9"/>
      <c r="BI309" s="9"/>
      <c r="BJ309" s="9"/>
      <c r="BK309" s="9"/>
      <c r="BL309" s="9"/>
      <c r="BM309" s="9"/>
      <c r="BN309" s="9"/>
      <c r="BO309" s="9"/>
      <c r="BP309" s="9"/>
      <c r="BQ309" s="9"/>
      <c r="BR309" s="9"/>
      <c r="BS309" s="9"/>
      <c r="BT309" s="9"/>
    </row>
    <row r="310" spans="1:72" ht="20.25" hidden="1" customHeight="1" x14ac:dyDescent="0.25">
      <c r="A310" s="5">
        <v>1</v>
      </c>
      <c r="B310" s="332" t="s">
        <v>80</v>
      </c>
      <c r="C310" s="309"/>
      <c r="D310" s="2"/>
      <c r="E310" s="2"/>
      <c r="F310" s="2"/>
      <c r="G310" s="2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  <c r="AB310" s="9"/>
      <c r="AC310" s="9"/>
      <c r="AD310" s="9"/>
      <c r="AE310" s="9"/>
      <c r="AF310" s="9"/>
      <c r="AG310" s="9"/>
      <c r="AH310" s="9"/>
      <c r="AI310" s="9"/>
      <c r="AJ310" s="9"/>
      <c r="AK310" s="9"/>
      <c r="AL310" s="9"/>
      <c r="AM310" s="9"/>
      <c r="AN310" s="9"/>
      <c r="AO310" s="9"/>
      <c r="AP310" s="9"/>
      <c r="AQ310" s="9"/>
      <c r="AR310" s="9"/>
      <c r="AS310" s="9"/>
      <c r="AT310" s="9"/>
      <c r="AU310" s="9"/>
      <c r="AV310" s="9"/>
      <c r="AW310" s="9"/>
      <c r="AX310" s="9"/>
      <c r="AY310" s="9"/>
      <c r="AZ310" s="9"/>
      <c r="BA310" s="9"/>
      <c r="BB310" s="9"/>
      <c r="BC310" s="9"/>
      <c r="BD310" s="9"/>
      <c r="BE310" s="9"/>
      <c r="BF310" s="9"/>
      <c r="BG310" s="9"/>
      <c r="BH310" s="9"/>
      <c r="BI310" s="9"/>
      <c r="BJ310" s="9"/>
      <c r="BK310" s="9"/>
      <c r="BL310" s="9"/>
      <c r="BM310" s="9"/>
      <c r="BN310" s="9"/>
      <c r="BO310" s="9"/>
      <c r="BP310" s="9"/>
      <c r="BQ310" s="9"/>
      <c r="BR310" s="9"/>
      <c r="BS310" s="9"/>
      <c r="BT310" s="9"/>
    </row>
    <row r="311" spans="1:72" hidden="1" x14ac:dyDescent="0.25">
      <c r="A311" s="5">
        <v>1</v>
      </c>
      <c r="B311" s="306" t="s">
        <v>4</v>
      </c>
      <c r="C311" s="309"/>
      <c r="D311" s="2"/>
      <c r="E311" s="2"/>
      <c r="F311" s="2"/>
      <c r="G311" s="2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9"/>
      <c r="AB311" s="9"/>
      <c r="AC311" s="9"/>
      <c r="AD311" s="9"/>
      <c r="AE311" s="9"/>
      <c r="AF311" s="9"/>
      <c r="AG311" s="9"/>
      <c r="AH311" s="9"/>
      <c r="AI311" s="9"/>
      <c r="AJ311" s="9"/>
      <c r="AK311" s="9"/>
      <c r="AL311" s="9"/>
      <c r="AM311" s="9"/>
      <c r="AN311" s="9"/>
      <c r="AO311" s="9"/>
      <c r="AP311" s="9"/>
      <c r="AQ311" s="9"/>
      <c r="AR311" s="9"/>
      <c r="AS311" s="9"/>
      <c r="AT311" s="9"/>
      <c r="AU311" s="9"/>
      <c r="AV311" s="9"/>
      <c r="AW311" s="9"/>
      <c r="AX311" s="9"/>
      <c r="AY311" s="9"/>
      <c r="AZ311" s="9"/>
      <c r="BA311" s="9"/>
      <c r="BB311" s="9"/>
      <c r="BC311" s="9"/>
      <c r="BD311" s="9"/>
      <c r="BE311" s="9"/>
      <c r="BF311" s="9"/>
      <c r="BG311" s="9"/>
      <c r="BH311" s="9"/>
      <c r="BI311" s="9"/>
      <c r="BJ311" s="9"/>
      <c r="BK311" s="9"/>
      <c r="BL311" s="9"/>
      <c r="BM311" s="9"/>
      <c r="BN311" s="9"/>
      <c r="BO311" s="9"/>
      <c r="BP311" s="9"/>
      <c r="BQ311" s="9"/>
      <c r="BR311" s="9"/>
      <c r="BS311" s="9"/>
      <c r="BT311" s="9"/>
    </row>
    <row r="312" spans="1:72" hidden="1" x14ac:dyDescent="0.25">
      <c r="A312" s="5">
        <v>1</v>
      </c>
      <c r="B312" s="3" t="s">
        <v>81</v>
      </c>
      <c r="C312" s="65">
        <v>340</v>
      </c>
      <c r="D312" s="2">
        <v>963</v>
      </c>
      <c r="E312" s="61">
        <v>13.5</v>
      </c>
      <c r="F312" s="2">
        <f>ROUND(G312/C312,0)</f>
        <v>38</v>
      </c>
      <c r="G312" s="2">
        <f>ROUND(D312*E312,0)</f>
        <v>13001</v>
      </c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  <c r="AB312" s="9"/>
      <c r="AC312" s="9"/>
      <c r="AD312" s="9"/>
      <c r="AE312" s="9"/>
      <c r="AF312" s="9"/>
      <c r="AG312" s="9"/>
      <c r="AH312" s="9"/>
      <c r="AI312" s="9"/>
      <c r="AJ312" s="9"/>
      <c r="AK312" s="9"/>
      <c r="AL312" s="9"/>
      <c r="AM312" s="9"/>
      <c r="AN312" s="9"/>
      <c r="AO312" s="9"/>
      <c r="AP312" s="9"/>
      <c r="AQ312" s="9"/>
      <c r="AR312" s="9"/>
      <c r="AS312" s="9"/>
      <c r="AT312" s="9"/>
      <c r="AU312" s="9"/>
      <c r="AV312" s="9"/>
      <c r="AW312" s="9"/>
      <c r="AX312" s="9"/>
      <c r="AY312" s="9"/>
      <c r="AZ312" s="9"/>
      <c r="BA312" s="9"/>
      <c r="BB312" s="9"/>
      <c r="BC312" s="9"/>
      <c r="BD312" s="9"/>
      <c r="BE312" s="9"/>
      <c r="BF312" s="9"/>
      <c r="BG312" s="9"/>
      <c r="BH312" s="9"/>
      <c r="BI312" s="9"/>
      <c r="BJ312" s="9"/>
      <c r="BK312" s="9"/>
      <c r="BL312" s="9"/>
      <c r="BM312" s="9"/>
      <c r="BN312" s="9"/>
      <c r="BO312" s="9"/>
      <c r="BP312" s="9"/>
      <c r="BQ312" s="9"/>
      <c r="BR312" s="9"/>
      <c r="BS312" s="9"/>
      <c r="BT312" s="9"/>
    </row>
    <row r="313" spans="1:72" hidden="1" x14ac:dyDescent="0.25">
      <c r="A313" s="5">
        <v>1</v>
      </c>
      <c r="B313" s="3" t="s">
        <v>84</v>
      </c>
      <c r="C313" s="65">
        <v>340</v>
      </c>
      <c r="D313" s="2">
        <v>1746</v>
      </c>
      <c r="E313" s="61">
        <v>7.9</v>
      </c>
      <c r="F313" s="2">
        <f>ROUND(G313/C313,0)</f>
        <v>41</v>
      </c>
      <c r="G313" s="2">
        <f>ROUND(D313*E313,0)</f>
        <v>13793</v>
      </c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  <c r="AB313" s="9"/>
      <c r="AC313" s="9"/>
      <c r="AD313" s="9"/>
      <c r="AE313" s="9"/>
      <c r="AF313" s="9"/>
      <c r="AG313" s="9"/>
      <c r="AH313" s="9"/>
      <c r="AI313" s="9"/>
      <c r="AJ313" s="9"/>
      <c r="AK313" s="9"/>
      <c r="AL313" s="9"/>
      <c r="AM313" s="9"/>
      <c r="AN313" s="9"/>
      <c r="AO313" s="9"/>
      <c r="AP313" s="9"/>
      <c r="AQ313" s="9"/>
      <c r="AR313" s="9"/>
      <c r="AS313" s="9"/>
      <c r="AT313" s="9"/>
      <c r="AU313" s="9"/>
      <c r="AV313" s="9"/>
      <c r="AW313" s="9"/>
      <c r="AX313" s="9"/>
      <c r="AY313" s="9"/>
      <c r="AZ313" s="9"/>
      <c r="BA313" s="9"/>
      <c r="BB313" s="9"/>
      <c r="BC313" s="9"/>
      <c r="BD313" s="9"/>
      <c r="BE313" s="9"/>
      <c r="BF313" s="9"/>
      <c r="BG313" s="9"/>
      <c r="BH313" s="9"/>
      <c r="BI313" s="9"/>
      <c r="BJ313" s="9"/>
      <c r="BK313" s="9"/>
      <c r="BL313" s="9"/>
      <c r="BM313" s="9"/>
      <c r="BN313" s="9"/>
      <c r="BO313" s="9"/>
      <c r="BP313" s="9"/>
      <c r="BQ313" s="9"/>
      <c r="BR313" s="9"/>
      <c r="BS313" s="9"/>
      <c r="BT313" s="9"/>
    </row>
    <row r="314" spans="1:72" s="9" customFormat="1" ht="17.25" hidden="1" customHeight="1" x14ac:dyDescent="0.25">
      <c r="A314" s="5">
        <v>1</v>
      </c>
      <c r="B314" s="81" t="s">
        <v>5</v>
      </c>
      <c r="C314" s="309"/>
      <c r="D314" s="8">
        <f>D312+D313</f>
        <v>2709</v>
      </c>
      <c r="E314" s="7">
        <f>G314/D314</f>
        <v>9.890734588409007</v>
      </c>
      <c r="F314" s="8">
        <f>F312+F313</f>
        <v>79</v>
      </c>
      <c r="G314" s="8">
        <f>G312+G313</f>
        <v>26794</v>
      </c>
    </row>
    <row r="315" spans="1:72" s="9" customFormat="1" ht="17.25" hidden="1" customHeight="1" x14ac:dyDescent="0.25">
      <c r="A315" s="5">
        <v>1</v>
      </c>
      <c r="B315" s="81"/>
      <c r="C315" s="83"/>
      <c r="D315" s="8"/>
      <c r="E315" s="7"/>
      <c r="F315" s="8"/>
      <c r="G315" s="8"/>
    </row>
    <row r="316" spans="1:72" s="9" customFormat="1" hidden="1" x14ac:dyDescent="0.25">
      <c r="A316" s="5">
        <v>1</v>
      </c>
      <c r="B316" s="10" t="s">
        <v>138</v>
      </c>
      <c r="C316" s="58"/>
      <c r="D316" s="8"/>
      <c r="E316" s="2"/>
      <c r="F316" s="2"/>
      <c r="G316" s="2"/>
    </row>
    <row r="317" spans="1:72" s="9" customFormat="1" ht="30" hidden="1" x14ac:dyDescent="0.25">
      <c r="A317" s="5">
        <v>1</v>
      </c>
      <c r="B317" s="12" t="s">
        <v>234</v>
      </c>
      <c r="C317" s="58"/>
      <c r="D317" s="2">
        <f>D318</f>
        <v>27400</v>
      </c>
      <c r="E317" s="2"/>
      <c r="F317" s="2"/>
      <c r="G317" s="2"/>
    </row>
    <row r="318" spans="1:72" s="9" customFormat="1" hidden="1" x14ac:dyDescent="0.25">
      <c r="A318" s="5">
        <v>1</v>
      </c>
      <c r="B318" s="12" t="s">
        <v>221</v>
      </c>
      <c r="C318" s="58"/>
      <c r="D318" s="2">
        <v>27400</v>
      </c>
      <c r="E318" s="2"/>
      <c r="F318" s="2"/>
      <c r="G318" s="2"/>
    </row>
    <row r="319" spans="1:72" s="9" customFormat="1" hidden="1" x14ac:dyDescent="0.25">
      <c r="A319" s="5">
        <v>1</v>
      </c>
      <c r="B319" s="13" t="s">
        <v>87</v>
      </c>
      <c r="C319" s="58"/>
      <c r="D319" s="2"/>
      <c r="E319" s="2"/>
      <c r="F319" s="2"/>
      <c r="G319" s="2"/>
    </row>
    <row r="320" spans="1:72" s="9" customFormat="1" ht="30" hidden="1" x14ac:dyDescent="0.25">
      <c r="A320" s="5">
        <v>1</v>
      </c>
      <c r="B320" s="13" t="s">
        <v>88</v>
      </c>
      <c r="C320" s="11"/>
      <c r="D320" s="2"/>
      <c r="E320" s="2"/>
      <c r="F320" s="2"/>
      <c r="G320" s="2"/>
    </row>
    <row r="321" spans="1:7" s="9" customFormat="1" hidden="1" x14ac:dyDescent="0.25">
      <c r="A321" s="5">
        <v>1</v>
      </c>
      <c r="B321" s="30" t="s">
        <v>111</v>
      </c>
      <c r="C321" s="11"/>
      <c r="D321" s="8">
        <f>D317+ROUND(D319*3.2,0)+D320</f>
        <v>27400</v>
      </c>
      <c r="E321" s="2"/>
      <c r="F321" s="2"/>
      <c r="G321" s="2"/>
    </row>
    <row r="322" spans="1:7" s="9" customFormat="1" hidden="1" x14ac:dyDescent="0.25">
      <c r="A322" s="5">
        <v>1</v>
      </c>
      <c r="B322" s="310" t="s">
        <v>89</v>
      </c>
      <c r="C322" s="11"/>
      <c r="D322" s="57">
        <f>SUM(D323:D328)</f>
        <v>11950</v>
      </c>
      <c r="E322" s="2"/>
      <c r="F322" s="2"/>
      <c r="G322" s="2"/>
    </row>
    <row r="323" spans="1:7" s="9" customFormat="1" hidden="1" x14ac:dyDescent="0.25">
      <c r="A323" s="5">
        <v>1</v>
      </c>
      <c r="B323" s="241" t="s">
        <v>186</v>
      </c>
      <c r="C323" s="11"/>
      <c r="D323" s="2">
        <v>150</v>
      </c>
      <c r="E323" s="2"/>
      <c r="F323" s="2"/>
      <c r="G323" s="2"/>
    </row>
    <row r="324" spans="1:7" s="9" customFormat="1" hidden="1" x14ac:dyDescent="0.25">
      <c r="A324" s="5">
        <v>1</v>
      </c>
      <c r="B324" s="241" t="s">
        <v>19</v>
      </c>
      <c r="C324" s="11"/>
      <c r="D324" s="2">
        <v>2200</v>
      </c>
      <c r="E324" s="2"/>
      <c r="F324" s="2"/>
      <c r="G324" s="2"/>
    </row>
    <row r="325" spans="1:7" s="9" customFormat="1" ht="30" hidden="1" x14ac:dyDescent="0.25">
      <c r="A325" s="5">
        <v>1</v>
      </c>
      <c r="B325" s="241" t="s">
        <v>123</v>
      </c>
      <c r="C325" s="11"/>
      <c r="D325" s="2">
        <v>1200</v>
      </c>
      <c r="E325" s="2"/>
      <c r="F325" s="2"/>
      <c r="G325" s="2"/>
    </row>
    <row r="326" spans="1:7" s="9" customFormat="1" ht="30" hidden="1" x14ac:dyDescent="0.25">
      <c r="A326" s="5">
        <v>1</v>
      </c>
      <c r="B326" s="241" t="s">
        <v>180</v>
      </c>
      <c r="C326" s="11"/>
      <c r="D326" s="2">
        <v>2400</v>
      </c>
      <c r="E326" s="2"/>
      <c r="F326" s="2"/>
      <c r="G326" s="2"/>
    </row>
    <row r="327" spans="1:7" s="9" customFormat="1" hidden="1" x14ac:dyDescent="0.25">
      <c r="A327" s="5">
        <v>1</v>
      </c>
      <c r="B327" s="241" t="s">
        <v>52</v>
      </c>
      <c r="C327" s="11"/>
      <c r="D327" s="2">
        <v>2500</v>
      </c>
      <c r="E327" s="2"/>
      <c r="F327" s="2"/>
      <c r="G327" s="2"/>
    </row>
    <row r="328" spans="1:7" s="9" customFormat="1" hidden="1" x14ac:dyDescent="0.25">
      <c r="A328" s="5">
        <v>1</v>
      </c>
      <c r="B328" s="241" t="s">
        <v>29</v>
      </c>
      <c r="C328" s="11"/>
      <c r="D328" s="2">
        <v>3500</v>
      </c>
      <c r="E328" s="2"/>
      <c r="F328" s="2"/>
      <c r="G328" s="2"/>
    </row>
    <row r="329" spans="1:7" s="9" customFormat="1" hidden="1" x14ac:dyDescent="0.25">
      <c r="A329" s="5">
        <v>1</v>
      </c>
      <c r="B329" s="19" t="s">
        <v>7</v>
      </c>
      <c r="C329" s="65"/>
      <c r="D329" s="8"/>
      <c r="E329" s="8"/>
      <c r="F329" s="8"/>
      <c r="G329" s="8"/>
    </row>
    <row r="330" spans="1:7" s="9" customFormat="1" hidden="1" x14ac:dyDescent="0.25">
      <c r="A330" s="5">
        <v>1</v>
      </c>
      <c r="B330" s="24" t="s">
        <v>106</v>
      </c>
      <c r="C330" s="65"/>
      <c r="D330" s="8"/>
      <c r="E330" s="8"/>
      <c r="F330" s="8"/>
      <c r="G330" s="8"/>
    </row>
    <row r="331" spans="1:7" s="9" customFormat="1" hidden="1" x14ac:dyDescent="0.25">
      <c r="A331" s="5">
        <v>1</v>
      </c>
      <c r="B331" s="16" t="s">
        <v>81</v>
      </c>
      <c r="C331" s="65">
        <v>330</v>
      </c>
      <c r="D331" s="2">
        <v>290</v>
      </c>
      <c r="E331" s="61">
        <v>5.7</v>
      </c>
      <c r="F331" s="2">
        <f>ROUND(G331/C331,0)</f>
        <v>5</v>
      </c>
      <c r="G331" s="2">
        <f>ROUND(D331*E331,0)</f>
        <v>1653</v>
      </c>
    </row>
    <row r="332" spans="1:7" s="9" customFormat="1" hidden="1" x14ac:dyDescent="0.25">
      <c r="A332" s="5">
        <v>1</v>
      </c>
      <c r="B332" s="59" t="s">
        <v>9</v>
      </c>
      <c r="C332" s="309"/>
      <c r="D332" s="20">
        <f>D331</f>
        <v>290</v>
      </c>
      <c r="E332" s="7">
        <f>G332/D332</f>
        <v>5.7</v>
      </c>
      <c r="F332" s="20">
        <f>F331</f>
        <v>5</v>
      </c>
      <c r="G332" s="20">
        <f>G331</f>
        <v>1653</v>
      </c>
    </row>
    <row r="333" spans="1:7" s="9" customFormat="1" hidden="1" x14ac:dyDescent="0.25">
      <c r="A333" s="5">
        <v>1</v>
      </c>
      <c r="B333" s="24" t="s">
        <v>20</v>
      </c>
      <c r="C333" s="65"/>
      <c r="D333" s="20"/>
      <c r="E333" s="355"/>
      <c r="F333" s="20"/>
      <c r="G333" s="20"/>
    </row>
    <row r="334" spans="1:7" s="9" customFormat="1" hidden="1" x14ac:dyDescent="0.25">
      <c r="A334" s="5">
        <v>1</v>
      </c>
      <c r="B334" s="3" t="s">
        <v>81</v>
      </c>
      <c r="C334" s="65">
        <v>240</v>
      </c>
      <c r="D334" s="2">
        <v>550</v>
      </c>
      <c r="E334" s="61">
        <v>8</v>
      </c>
      <c r="F334" s="2">
        <f>ROUND(G334/C334,0)</f>
        <v>18</v>
      </c>
      <c r="G334" s="2">
        <f>ROUND(D334*E334,0)</f>
        <v>4400</v>
      </c>
    </row>
    <row r="335" spans="1:7" s="9" customFormat="1" hidden="1" x14ac:dyDescent="0.25">
      <c r="A335" s="5">
        <v>1</v>
      </c>
      <c r="B335" s="356" t="s">
        <v>107</v>
      </c>
      <c r="C335" s="325"/>
      <c r="D335" s="20">
        <f t="shared" ref="D335" si="22">D334</f>
        <v>550</v>
      </c>
      <c r="E335" s="355">
        <f t="shared" ref="E335:G335" si="23">E334</f>
        <v>8</v>
      </c>
      <c r="F335" s="20">
        <f t="shared" si="23"/>
        <v>18</v>
      </c>
      <c r="G335" s="20">
        <f t="shared" si="23"/>
        <v>4400</v>
      </c>
    </row>
    <row r="336" spans="1:7" s="9" customFormat="1" ht="14.25" hidden="1" customHeight="1" x14ac:dyDescent="0.25">
      <c r="A336" s="5">
        <v>1</v>
      </c>
      <c r="B336" s="185" t="s">
        <v>85</v>
      </c>
      <c r="C336" s="309"/>
      <c r="D336" s="8">
        <f>D332+D335</f>
        <v>840</v>
      </c>
      <c r="E336" s="7">
        <f>G336/D336</f>
        <v>7.2059523809523807</v>
      </c>
      <c r="F336" s="8">
        <f>F332+F334</f>
        <v>23</v>
      </c>
      <c r="G336" s="8">
        <f>G332+G334</f>
        <v>6053</v>
      </c>
    </row>
    <row r="337" spans="1:72" s="318" customFormat="1" ht="15.75" hidden="1" customHeight="1" thickBot="1" x14ac:dyDescent="0.3">
      <c r="A337" s="5">
        <v>1</v>
      </c>
      <c r="B337" s="357" t="s">
        <v>10</v>
      </c>
      <c r="C337" s="316"/>
      <c r="D337" s="316"/>
      <c r="E337" s="316"/>
      <c r="F337" s="316"/>
      <c r="G337" s="316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  <c r="AA337" s="9"/>
      <c r="AB337" s="9"/>
      <c r="AC337" s="9"/>
      <c r="AD337" s="9"/>
      <c r="AE337" s="9"/>
      <c r="AF337" s="9"/>
      <c r="AG337" s="9"/>
      <c r="AH337" s="9"/>
      <c r="AI337" s="9"/>
      <c r="AJ337" s="9"/>
      <c r="AK337" s="9"/>
      <c r="AL337" s="9"/>
      <c r="AM337" s="9"/>
      <c r="AN337" s="9"/>
      <c r="AO337" s="9"/>
      <c r="AP337" s="9"/>
      <c r="AQ337" s="9"/>
      <c r="AR337" s="9"/>
      <c r="AS337" s="9"/>
      <c r="AT337" s="9"/>
      <c r="AU337" s="9"/>
      <c r="AV337" s="9"/>
      <c r="AW337" s="9"/>
      <c r="AX337" s="9"/>
      <c r="AY337" s="9"/>
      <c r="AZ337" s="9"/>
      <c r="BA337" s="9"/>
      <c r="BB337" s="9"/>
      <c r="BC337" s="9"/>
      <c r="BD337" s="9"/>
      <c r="BE337" s="9"/>
      <c r="BF337" s="9"/>
      <c r="BG337" s="9"/>
      <c r="BH337" s="9"/>
      <c r="BI337" s="9"/>
      <c r="BJ337" s="9"/>
      <c r="BK337" s="9"/>
      <c r="BL337" s="9"/>
      <c r="BM337" s="9"/>
      <c r="BN337" s="9"/>
      <c r="BO337" s="9"/>
      <c r="BP337" s="9"/>
      <c r="BQ337" s="9"/>
      <c r="BR337" s="9"/>
      <c r="BS337" s="9"/>
      <c r="BT337" s="9"/>
    </row>
    <row r="338" spans="1:72" ht="20.25" hidden="1" customHeight="1" x14ac:dyDescent="0.25">
      <c r="A338" s="5">
        <v>1</v>
      </c>
      <c r="B338" s="358" t="s">
        <v>71</v>
      </c>
      <c r="C338" s="359"/>
      <c r="D338" s="76"/>
      <c r="E338" s="76"/>
      <c r="F338" s="76"/>
      <c r="G338" s="76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  <c r="AA338" s="9"/>
      <c r="AB338" s="9"/>
      <c r="AC338" s="9"/>
      <c r="AD338" s="9"/>
      <c r="AE338" s="9"/>
      <c r="AF338" s="9"/>
      <c r="AG338" s="9"/>
      <c r="AH338" s="9"/>
      <c r="AI338" s="9"/>
      <c r="AJ338" s="9"/>
      <c r="AK338" s="9"/>
      <c r="AL338" s="9"/>
      <c r="AM338" s="9"/>
      <c r="AN338" s="9"/>
      <c r="AO338" s="9"/>
      <c r="AP338" s="9"/>
      <c r="AQ338" s="9"/>
      <c r="AR338" s="9"/>
      <c r="AS338" s="9"/>
      <c r="AT338" s="9"/>
      <c r="AU338" s="9"/>
      <c r="AV338" s="9"/>
      <c r="AW338" s="9"/>
      <c r="AX338" s="9"/>
      <c r="AY338" s="9"/>
      <c r="AZ338" s="9"/>
      <c r="BA338" s="9"/>
      <c r="BB338" s="9"/>
      <c r="BC338" s="9"/>
      <c r="BD338" s="9"/>
      <c r="BE338" s="9"/>
      <c r="BF338" s="9"/>
      <c r="BG338" s="9"/>
      <c r="BH338" s="9"/>
      <c r="BI338" s="9"/>
      <c r="BJ338" s="9"/>
      <c r="BK338" s="9"/>
      <c r="BL338" s="9"/>
      <c r="BM338" s="9"/>
      <c r="BN338" s="9"/>
      <c r="BO338" s="9"/>
      <c r="BP338" s="9"/>
      <c r="BQ338" s="9"/>
      <c r="BR338" s="9"/>
      <c r="BS338" s="9"/>
      <c r="BT338" s="9"/>
    </row>
    <row r="339" spans="1:72" ht="18.75" hidden="1" customHeight="1" x14ac:dyDescent="0.25">
      <c r="A339" s="5">
        <v>1</v>
      </c>
      <c r="B339" s="306" t="s">
        <v>4</v>
      </c>
      <c r="C339" s="309"/>
      <c r="D339" s="2"/>
      <c r="E339" s="2"/>
      <c r="F339" s="2"/>
      <c r="G339" s="2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  <c r="AA339" s="9"/>
      <c r="AB339" s="9"/>
      <c r="AC339" s="9"/>
      <c r="AD339" s="9"/>
      <c r="AE339" s="9"/>
      <c r="AF339" s="9"/>
      <c r="AG339" s="9"/>
      <c r="AH339" s="9"/>
      <c r="AI339" s="9"/>
      <c r="AJ339" s="9"/>
      <c r="AK339" s="9"/>
      <c r="AL339" s="9"/>
      <c r="AM339" s="9"/>
      <c r="AN339" s="9"/>
      <c r="AO339" s="9"/>
      <c r="AP339" s="9"/>
      <c r="AQ339" s="9"/>
      <c r="AR339" s="9"/>
      <c r="AS339" s="9"/>
      <c r="AT339" s="9"/>
      <c r="AU339" s="9"/>
      <c r="AV339" s="9"/>
      <c r="AW339" s="9"/>
      <c r="AX339" s="9"/>
      <c r="AY339" s="9"/>
      <c r="AZ339" s="9"/>
      <c r="BA339" s="9"/>
      <c r="BB339" s="9"/>
      <c r="BC339" s="9"/>
      <c r="BD339" s="9"/>
      <c r="BE339" s="9"/>
      <c r="BF339" s="9"/>
      <c r="BG339" s="9"/>
      <c r="BH339" s="9"/>
      <c r="BI339" s="9"/>
      <c r="BJ339" s="9"/>
      <c r="BK339" s="9"/>
      <c r="BL339" s="9"/>
      <c r="BM339" s="9"/>
      <c r="BN339" s="9"/>
      <c r="BO339" s="9"/>
      <c r="BP339" s="9"/>
      <c r="BQ339" s="9"/>
      <c r="BR339" s="9"/>
      <c r="BS339" s="9"/>
      <c r="BT339" s="9"/>
    </row>
    <row r="340" spans="1:72" hidden="1" x14ac:dyDescent="0.25">
      <c r="A340" s="5">
        <v>1</v>
      </c>
      <c r="B340" s="3" t="s">
        <v>42</v>
      </c>
      <c r="C340" s="65">
        <v>320</v>
      </c>
      <c r="D340" s="2">
        <v>1293</v>
      </c>
      <c r="E340" s="61">
        <v>9.6</v>
      </c>
      <c r="F340" s="2">
        <f t="shared" ref="F340:F345" si="24">ROUND(G340/C340,0)</f>
        <v>39</v>
      </c>
      <c r="G340" s="2">
        <f t="shared" ref="G340:G345" si="25">ROUND(D340*E340,0)</f>
        <v>12413</v>
      </c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  <c r="AA340" s="9"/>
      <c r="AB340" s="9"/>
      <c r="AC340" s="9"/>
      <c r="AD340" s="9"/>
      <c r="AE340" s="9"/>
      <c r="AF340" s="9"/>
      <c r="AG340" s="9"/>
      <c r="AH340" s="9"/>
      <c r="AI340" s="9"/>
      <c r="AJ340" s="9"/>
      <c r="AK340" s="9"/>
      <c r="AL340" s="9"/>
      <c r="AM340" s="9"/>
      <c r="AN340" s="9"/>
      <c r="AO340" s="9"/>
      <c r="AP340" s="9"/>
      <c r="AQ340" s="9"/>
      <c r="AR340" s="9"/>
      <c r="AS340" s="9"/>
      <c r="AT340" s="9"/>
      <c r="AU340" s="9"/>
      <c r="AV340" s="9"/>
      <c r="AW340" s="9"/>
      <c r="AX340" s="9"/>
      <c r="AY340" s="9"/>
      <c r="AZ340" s="9"/>
      <c r="BA340" s="9"/>
      <c r="BB340" s="9"/>
      <c r="BC340" s="9"/>
      <c r="BD340" s="9"/>
      <c r="BE340" s="9"/>
      <c r="BF340" s="9"/>
      <c r="BG340" s="9"/>
      <c r="BH340" s="9"/>
      <c r="BI340" s="9"/>
      <c r="BJ340" s="9"/>
      <c r="BK340" s="9"/>
      <c r="BL340" s="9"/>
      <c r="BM340" s="9"/>
      <c r="BN340" s="9"/>
      <c r="BO340" s="9"/>
      <c r="BP340" s="9"/>
      <c r="BQ340" s="9"/>
      <c r="BR340" s="9"/>
      <c r="BS340" s="9"/>
      <c r="BT340" s="9"/>
    </row>
    <row r="341" spans="1:72" hidden="1" x14ac:dyDescent="0.25">
      <c r="A341" s="5">
        <v>1</v>
      </c>
      <c r="B341" s="3" t="s">
        <v>61</v>
      </c>
      <c r="C341" s="65">
        <v>320</v>
      </c>
      <c r="D341" s="2">
        <v>136</v>
      </c>
      <c r="E341" s="343">
        <v>13</v>
      </c>
      <c r="F341" s="2">
        <f t="shared" si="24"/>
        <v>6</v>
      </c>
      <c r="G341" s="2">
        <f t="shared" si="25"/>
        <v>1768</v>
      </c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  <c r="AA341" s="9"/>
      <c r="AB341" s="9"/>
      <c r="AC341" s="9"/>
      <c r="AD341" s="9"/>
      <c r="AE341" s="9"/>
      <c r="AF341" s="9"/>
      <c r="AG341" s="9"/>
      <c r="AH341" s="9"/>
      <c r="AI341" s="9"/>
      <c r="AJ341" s="9"/>
      <c r="AK341" s="9"/>
      <c r="AL341" s="9"/>
      <c r="AM341" s="9"/>
      <c r="AN341" s="9"/>
      <c r="AO341" s="9"/>
      <c r="AP341" s="9"/>
      <c r="AQ341" s="9"/>
      <c r="AR341" s="9"/>
      <c r="AS341" s="9"/>
      <c r="AT341" s="9"/>
      <c r="AU341" s="9"/>
      <c r="AV341" s="9"/>
      <c r="AW341" s="9"/>
      <c r="AX341" s="9"/>
      <c r="AY341" s="9"/>
      <c r="AZ341" s="9"/>
      <c r="BA341" s="9"/>
      <c r="BB341" s="9"/>
      <c r="BC341" s="9"/>
      <c r="BD341" s="9"/>
      <c r="BE341" s="9"/>
      <c r="BF341" s="9"/>
      <c r="BG341" s="9"/>
      <c r="BH341" s="9"/>
      <c r="BI341" s="9"/>
      <c r="BJ341" s="9"/>
      <c r="BK341" s="9"/>
      <c r="BL341" s="9"/>
      <c r="BM341" s="9"/>
      <c r="BN341" s="9"/>
      <c r="BO341" s="9"/>
      <c r="BP341" s="9"/>
      <c r="BQ341" s="9"/>
      <c r="BR341" s="9"/>
      <c r="BS341" s="9"/>
      <c r="BT341" s="9"/>
    </row>
    <row r="342" spans="1:72" ht="15.75" hidden="1" customHeight="1" x14ac:dyDescent="0.25">
      <c r="A342" s="5">
        <v>1</v>
      </c>
      <c r="B342" s="360" t="s">
        <v>76</v>
      </c>
      <c r="C342" s="65">
        <v>320</v>
      </c>
      <c r="D342" s="2">
        <v>596</v>
      </c>
      <c r="E342" s="342">
        <v>15.2</v>
      </c>
      <c r="F342" s="2">
        <f t="shared" si="24"/>
        <v>28</v>
      </c>
      <c r="G342" s="2">
        <f t="shared" si="25"/>
        <v>9059</v>
      </c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  <c r="AA342" s="9"/>
      <c r="AB342" s="9"/>
      <c r="AC342" s="9"/>
      <c r="AD342" s="9"/>
      <c r="AE342" s="9"/>
      <c r="AF342" s="9"/>
      <c r="AG342" s="9"/>
      <c r="AH342" s="9"/>
      <c r="AI342" s="9"/>
      <c r="AJ342" s="9"/>
      <c r="AK342" s="9"/>
      <c r="AL342" s="9"/>
      <c r="AM342" s="9"/>
      <c r="AN342" s="9"/>
      <c r="AO342" s="9"/>
      <c r="AP342" s="9"/>
      <c r="AQ342" s="9"/>
      <c r="AR342" s="9"/>
      <c r="AS342" s="9"/>
      <c r="AT342" s="9"/>
      <c r="AU342" s="9"/>
      <c r="AV342" s="9"/>
      <c r="AW342" s="9"/>
      <c r="AX342" s="9"/>
      <c r="AY342" s="9"/>
      <c r="AZ342" s="9"/>
      <c r="BA342" s="9"/>
      <c r="BB342" s="9"/>
      <c r="BC342" s="9"/>
      <c r="BD342" s="9"/>
      <c r="BE342" s="9"/>
      <c r="BF342" s="9"/>
      <c r="BG342" s="9"/>
      <c r="BH342" s="9"/>
      <c r="BI342" s="9"/>
      <c r="BJ342" s="9"/>
      <c r="BK342" s="9"/>
      <c r="BL342" s="9"/>
      <c r="BM342" s="9"/>
      <c r="BN342" s="9"/>
      <c r="BO342" s="9"/>
      <c r="BP342" s="9"/>
      <c r="BQ342" s="9"/>
      <c r="BR342" s="9"/>
      <c r="BS342" s="9"/>
      <c r="BT342" s="9"/>
    </row>
    <row r="343" spans="1:72" hidden="1" x14ac:dyDescent="0.25">
      <c r="A343" s="5">
        <v>1</v>
      </c>
      <c r="B343" s="3" t="s">
        <v>14</v>
      </c>
      <c r="C343" s="65">
        <v>320</v>
      </c>
      <c r="D343" s="2">
        <v>356</v>
      </c>
      <c r="E343" s="342">
        <v>10.5</v>
      </c>
      <c r="F343" s="2">
        <f t="shared" si="24"/>
        <v>12</v>
      </c>
      <c r="G343" s="2">
        <f t="shared" si="25"/>
        <v>3738</v>
      </c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  <c r="AA343" s="9"/>
      <c r="AB343" s="9"/>
      <c r="AC343" s="9"/>
      <c r="AD343" s="9"/>
      <c r="AE343" s="9"/>
      <c r="AF343" s="9"/>
      <c r="AG343" s="9"/>
      <c r="AH343" s="9"/>
      <c r="AI343" s="9"/>
      <c r="AJ343" s="9"/>
      <c r="AK343" s="9"/>
      <c r="AL343" s="9"/>
      <c r="AM343" s="9"/>
      <c r="AN343" s="9"/>
      <c r="AO343" s="9"/>
      <c r="AP343" s="9"/>
      <c r="AQ343" s="9"/>
      <c r="AR343" s="9"/>
      <c r="AS343" s="9"/>
      <c r="AT343" s="9"/>
      <c r="AU343" s="9"/>
      <c r="AV343" s="9"/>
      <c r="AW343" s="9"/>
      <c r="AX343" s="9"/>
      <c r="AY343" s="9"/>
      <c r="AZ343" s="9"/>
      <c r="BA343" s="9"/>
      <c r="BB343" s="9"/>
      <c r="BC343" s="9"/>
      <c r="BD343" s="9"/>
      <c r="BE343" s="9"/>
      <c r="BF343" s="9"/>
      <c r="BG343" s="9"/>
      <c r="BH343" s="9"/>
      <c r="BI343" s="9"/>
      <c r="BJ343" s="9"/>
      <c r="BK343" s="9"/>
      <c r="BL343" s="9"/>
      <c r="BM343" s="9"/>
      <c r="BN343" s="9"/>
      <c r="BO343" s="9"/>
      <c r="BP343" s="9"/>
      <c r="BQ343" s="9"/>
      <c r="BR343" s="9"/>
      <c r="BS343" s="9"/>
      <c r="BT343" s="9"/>
    </row>
    <row r="344" spans="1:72" hidden="1" x14ac:dyDescent="0.25">
      <c r="A344" s="5">
        <v>1</v>
      </c>
      <c r="B344" s="3" t="s">
        <v>57</v>
      </c>
      <c r="C344" s="65">
        <v>320</v>
      </c>
      <c r="D344" s="2">
        <v>311</v>
      </c>
      <c r="E344" s="61">
        <v>12.7</v>
      </c>
      <c r="F344" s="2">
        <f t="shared" si="24"/>
        <v>12</v>
      </c>
      <c r="G344" s="2">
        <f t="shared" si="25"/>
        <v>3950</v>
      </c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  <c r="AA344" s="9"/>
      <c r="AB344" s="9"/>
      <c r="AC344" s="9"/>
      <c r="AD344" s="9"/>
      <c r="AE344" s="9"/>
      <c r="AF344" s="9"/>
      <c r="AG344" s="9"/>
      <c r="AH344" s="9"/>
      <c r="AI344" s="9"/>
      <c r="AJ344" s="9"/>
      <c r="AK344" s="9"/>
      <c r="AL344" s="9"/>
      <c r="AM344" s="9"/>
      <c r="AN344" s="9"/>
      <c r="AO344" s="9"/>
      <c r="AP344" s="9"/>
      <c r="AQ344" s="9"/>
      <c r="AR344" s="9"/>
      <c r="AS344" s="9"/>
      <c r="AT344" s="9"/>
      <c r="AU344" s="9"/>
      <c r="AV344" s="9"/>
      <c r="AW344" s="9"/>
      <c r="AX344" s="9"/>
      <c r="AY344" s="9"/>
      <c r="AZ344" s="9"/>
      <c r="BA344" s="9"/>
      <c r="BB344" s="9"/>
      <c r="BC344" s="9"/>
      <c r="BD344" s="9"/>
      <c r="BE344" s="9"/>
      <c r="BF344" s="9"/>
      <c r="BG344" s="9"/>
      <c r="BH344" s="9"/>
      <c r="BI344" s="9"/>
      <c r="BJ344" s="9"/>
      <c r="BK344" s="9"/>
      <c r="BL344" s="9"/>
      <c r="BM344" s="9"/>
      <c r="BN344" s="9"/>
      <c r="BO344" s="9"/>
      <c r="BP344" s="9"/>
      <c r="BQ344" s="9"/>
      <c r="BR344" s="9"/>
      <c r="BS344" s="9"/>
      <c r="BT344" s="9"/>
    </row>
    <row r="345" spans="1:72" hidden="1" x14ac:dyDescent="0.25">
      <c r="A345" s="5">
        <v>1</v>
      </c>
      <c r="B345" s="3" t="s">
        <v>82</v>
      </c>
      <c r="C345" s="65">
        <v>320</v>
      </c>
      <c r="D345" s="2">
        <v>326</v>
      </c>
      <c r="E345" s="61">
        <v>14</v>
      </c>
      <c r="F345" s="2">
        <f t="shared" si="24"/>
        <v>14</v>
      </c>
      <c r="G345" s="2">
        <f t="shared" si="25"/>
        <v>4564</v>
      </c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  <c r="AA345" s="9"/>
      <c r="AB345" s="9"/>
      <c r="AC345" s="9"/>
      <c r="AD345" s="9"/>
      <c r="AE345" s="9"/>
      <c r="AF345" s="9"/>
      <c r="AG345" s="9"/>
      <c r="AH345" s="9"/>
      <c r="AI345" s="9"/>
      <c r="AJ345" s="9"/>
      <c r="AK345" s="9"/>
      <c r="AL345" s="9"/>
      <c r="AM345" s="9"/>
      <c r="AN345" s="9"/>
      <c r="AO345" s="9"/>
      <c r="AP345" s="9"/>
      <c r="AQ345" s="9"/>
      <c r="AR345" s="9"/>
      <c r="AS345" s="9"/>
      <c r="AT345" s="9"/>
      <c r="AU345" s="9"/>
      <c r="AV345" s="9"/>
      <c r="AW345" s="9"/>
      <c r="AX345" s="9"/>
      <c r="AY345" s="9"/>
      <c r="AZ345" s="9"/>
      <c r="BA345" s="9"/>
      <c r="BB345" s="9"/>
      <c r="BC345" s="9"/>
      <c r="BD345" s="9"/>
      <c r="BE345" s="9"/>
      <c r="BF345" s="9"/>
      <c r="BG345" s="9"/>
      <c r="BH345" s="9"/>
      <c r="BI345" s="9"/>
      <c r="BJ345" s="9"/>
      <c r="BK345" s="9"/>
      <c r="BL345" s="9"/>
      <c r="BM345" s="9"/>
      <c r="BN345" s="9"/>
      <c r="BO345" s="9"/>
      <c r="BP345" s="9"/>
      <c r="BQ345" s="9"/>
      <c r="BR345" s="9"/>
      <c r="BS345" s="9"/>
      <c r="BT345" s="9"/>
    </row>
    <row r="346" spans="1:72" s="9" customFormat="1" ht="15" hidden="1" customHeight="1" x14ac:dyDescent="0.25">
      <c r="A346" s="5">
        <v>1</v>
      </c>
      <c r="B346" s="81" t="s">
        <v>5</v>
      </c>
      <c r="C346" s="309"/>
      <c r="D346" s="8">
        <f>SUM(D340:D345)</f>
        <v>3018</v>
      </c>
      <c r="E346" s="7">
        <f>G346/D346</f>
        <v>11.760106030483763</v>
      </c>
      <c r="F346" s="8">
        <f>SUM(F340:F345)</f>
        <v>111</v>
      </c>
      <c r="G346" s="8">
        <f>SUM(G340:G345)</f>
        <v>35492</v>
      </c>
      <c r="H346" s="192"/>
    </row>
    <row r="347" spans="1:72" s="27" customFormat="1" ht="18.75" hidden="1" customHeight="1" x14ac:dyDescent="0.25">
      <c r="A347" s="5">
        <v>1</v>
      </c>
      <c r="B347" s="10" t="s">
        <v>149</v>
      </c>
      <c r="C347" s="10"/>
      <c r="D347" s="46"/>
      <c r="E347" s="26"/>
      <c r="F347" s="26"/>
      <c r="G347" s="26"/>
    </row>
    <row r="348" spans="1:72" s="27" customFormat="1" ht="30" hidden="1" x14ac:dyDescent="0.25">
      <c r="A348" s="5">
        <v>1</v>
      </c>
      <c r="B348" s="12" t="s">
        <v>234</v>
      </c>
      <c r="C348" s="28"/>
      <c r="D348" s="26">
        <f>SUM(D349,D350,D351,D352)</f>
        <v>24392</v>
      </c>
      <c r="E348" s="26"/>
      <c r="F348" s="26"/>
      <c r="G348" s="26"/>
    </row>
    <row r="349" spans="1:72" s="27" customFormat="1" hidden="1" x14ac:dyDescent="0.25">
      <c r="A349" s="5">
        <v>1</v>
      </c>
      <c r="B349" s="29" t="s">
        <v>150</v>
      </c>
      <c r="C349" s="28"/>
      <c r="D349" s="26">
        <v>5300</v>
      </c>
      <c r="E349" s="26"/>
      <c r="F349" s="26"/>
      <c r="G349" s="26"/>
    </row>
    <row r="350" spans="1:72" s="27" customFormat="1" ht="37.5" hidden="1" customHeight="1" x14ac:dyDescent="0.25">
      <c r="A350" s="5">
        <v>1</v>
      </c>
      <c r="B350" s="29" t="s">
        <v>151</v>
      </c>
      <c r="C350" s="28"/>
      <c r="D350" s="2">
        <v>7542</v>
      </c>
      <c r="E350" s="26"/>
      <c r="F350" s="26"/>
      <c r="G350" s="26"/>
    </row>
    <row r="351" spans="1:72" s="27" customFormat="1" ht="30" hidden="1" x14ac:dyDescent="0.25">
      <c r="A351" s="5">
        <v>1</v>
      </c>
      <c r="B351" s="29" t="s">
        <v>152</v>
      </c>
      <c r="C351" s="28"/>
      <c r="D351" s="2">
        <v>1000</v>
      </c>
      <c r="E351" s="26"/>
      <c r="F351" s="26"/>
      <c r="G351" s="26"/>
    </row>
    <row r="352" spans="1:72" s="27" customFormat="1" hidden="1" x14ac:dyDescent="0.25">
      <c r="A352" s="5">
        <v>1</v>
      </c>
      <c r="B352" s="12" t="s">
        <v>153</v>
      </c>
      <c r="C352" s="28"/>
      <c r="D352" s="2">
        <v>10550</v>
      </c>
      <c r="E352" s="26"/>
      <c r="F352" s="26"/>
      <c r="G352" s="26"/>
    </row>
    <row r="353" spans="1:7" s="9" customFormat="1" hidden="1" x14ac:dyDescent="0.25">
      <c r="A353" s="5">
        <v>1</v>
      </c>
      <c r="B353" s="13" t="s">
        <v>87</v>
      </c>
      <c r="C353" s="11"/>
      <c r="D353" s="2">
        <v>65200</v>
      </c>
      <c r="E353" s="2"/>
      <c r="F353" s="2"/>
      <c r="G353" s="2"/>
    </row>
    <row r="354" spans="1:7" s="27" customFormat="1" hidden="1" x14ac:dyDescent="0.25">
      <c r="A354" s="5">
        <v>1</v>
      </c>
      <c r="B354" s="25" t="s">
        <v>110</v>
      </c>
      <c r="C354" s="83"/>
      <c r="D354" s="2"/>
      <c r="E354" s="26"/>
      <c r="F354" s="26"/>
      <c r="G354" s="26"/>
    </row>
    <row r="355" spans="1:7" s="27" customFormat="1" ht="15.75" hidden="1" customHeight="1" x14ac:dyDescent="0.25">
      <c r="A355" s="5">
        <v>1</v>
      </c>
      <c r="B355" s="30" t="s">
        <v>154</v>
      </c>
      <c r="C355" s="31"/>
      <c r="D355" s="28">
        <f>D348+ROUND(D353*3.2,0)</f>
        <v>233032</v>
      </c>
      <c r="E355" s="32"/>
      <c r="F355" s="32"/>
      <c r="G355" s="32"/>
    </row>
    <row r="356" spans="1:7" s="27" customFormat="1" ht="15.75" hidden="1" customHeight="1" x14ac:dyDescent="0.25">
      <c r="A356" s="5">
        <v>1</v>
      </c>
      <c r="B356" s="10" t="s">
        <v>113</v>
      </c>
      <c r="C356" s="11"/>
      <c r="D356" s="2"/>
      <c r="E356" s="32"/>
      <c r="F356" s="32"/>
      <c r="G356" s="32"/>
    </row>
    <row r="357" spans="1:7" s="27" customFormat="1" ht="32.25" hidden="1" customHeight="1" x14ac:dyDescent="0.25">
      <c r="A357" s="5">
        <v>1</v>
      </c>
      <c r="B357" s="12" t="s">
        <v>234</v>
      </c>
      <c r="C357" s="11"/>
      <c r="D357" s="2">
        <f>SUM(D358,D359,D366,D372,D373,D374)</f>
        <v>152004</v>
      </c>
      <c r="E357" s="32"/>
      <c r="F357" s="32"/>
      <c r="G357" s="32"/>
    </row>
    <row r="358" spans="1:7" s="27" customFormat="1" ht="15.75" hidden="1" customHeight="1" x14ac:dyDescent="0.25">
      <c r="A358" s="5">
        <v>1</v>
      </c>
      <c r="B358" s="12" t="s">
        <v>150</v>
      </c>
      <c r="C358" s="11"/>
      <c r="D358" s="2"/>
      <c r="E358" s="32"/>
      <c r="F358" s="32"/>
      <c r="G358" s="32"/>
    </row>
    <row r="359" spans="1:7" s="27" customFormat="1" ht="15.75" hidden="1" customHeight="1" x14ac:dyDescent="0.25">
      <c r="A359" s="5">
        <v>1</v>
      </c>
      <c r="B359" s="29" t="s">
        <v>155</v>
      </c>
      <c r="C359" s="11"/>
      <c r="D359" s="2">
        <f>D360+D361+D362+D364</f>
        <v>5304</v>
      </c>
      <c r="E359" s="32"/>
      <c r="F359" s="32"/>
      <c r="G359" s="32"/>
    </row>
    <row r="360" spans="1:7" s="27" customFormat="1" ht="19.5" hidden="1" customHeight="1" x14ac:dyDescent="0.25">
      <c r="A360" s="5">
        <v>1</v>
      </c>
      <c r="B360" s="33" t="s">
        <v>156</v>
      </c>
      <c r="C360" s="11"/>
      <c r="D360" s="26"/>
      <c r="E360" s="32"/>
      <c r="F360" s="32"/>
      <c r="G360" s="32"/>
    </row>
    <row r="361" spans="1:7" s="27" customFormat="1" ht="15.75" hidden="1" customHeight="1" x14ac:dyDescent="0.25">
      <c r="A361" s="5">
        <v>1</v>
      </c>
      <c r="B361" s="33" t="s">
        <v>157</v>
      </c>
      <c r="C361" s="11"/>
      <c r="D361" s="26"/>
      <c r="E361" s="32"/>
      <c r="F361" s="32"/>
      <c r="G361" s="32"/>
    </row>
    <row r="362" spans="1:7" s="27" customFormat="1" ht="30.75" hidden="1" customHeight="1" x14ac:dyDescent="0.25">
      <c r="A362" s="5">
        <v>1</v>
      </c>
      <c r="B362" s="33" t="s">
        <v>158</v>
      </c>
      <c r="C362" s="11"/>
      <c r="D362" s="26">
        <v>850</v>
      </c>
      <c r="E362" s="32"/>
      <c r="F362" s="32"/>
      <c r="G362" s="32"/>
    </row>
    <row r="363" spans="1:7" s="27" customFormat="1" hidden="1" x14ac:dyDescent="0.25">
      <c r="A363" s="5">
        <v>1</v>
      </c>
      <c r="B363" s="33" t="s">
        <v>159</v>
      </c>
      <c r="C363" s="11"/>
      <c r="D363" s="26">
        <v>120</v>
      </c>
      <c r="E363" s="32"/>
      <c r="F363" s="32"/>
      <c r="G363" s="32"/>
    </row>
    <row r="364" spans="1:7" s="27" customFormat="1" ht="30" hidden="1" x14ac:dyDescent="0.25">
      <c r="A364" s="5">
        <v>1</v>
      </c>
      <c r="B364" s="33" t="s">
        <v>160</v>
      </c>
      <c r="C364" s="11"/>
      <c r="D364" s="26">
        <v>4454</v>
      </c>
      <c r="E364" s="32"/>
      <c r="F364" s="32"/>
      <c r="G364" s="32"/>
    </row>
    <row r="365" spans="1:7" s="27" customFormat="1" hidden="1" x14ac:dyDescent="0.25">
      <c r="A365" s="5">
        <v>1</v>
      </c>
      <c r="B365" s="33" t="s">
        <v>159</v>
      </c>
      <c r="C365" s="11"/>
      <c r="D365" s="48">
        <v>500</v>
      </c>
      <c r="E365" s="32"/>
      <c r="F365" s="32"/>
      <c r="G365" s="32"/>
    </row>
    <row r="366" spans="1:7" s="27" customFormat="1" ht="30" hidden="1" customHeight="1" x14ac:dyDescent="0.25">
      <c r="A366" s="5">
        <v>1</v>
      </c>
      <c r="B366" s="29" t="s">
        <v>161</v>
      </c>
      <c r="C366" s="11"/>
      <c r="D366" s="2">
        <f>SUM(D367,D368,D370)</f>
        <v>146700</v>
      </c>
      <c r="E366" s="32"/>
      <c r="F366" s="32"/>
      <c r="G366" s="32"/>
    </row>
    <row r="367" spans="1:7" s="27" customFormat="1" ht="30" hidden="1" x14ac:dyDescent="0.25">
      <c r="A367" s="5">
        <v>1</v>
      </c>
      <c r="B367" s="33" t="s">
        <v>162</v>
      </c>
      <c r="C367" s="11"/>
      <c r="D367" s="2"/>
      <c r="E367" s="32"/>
      <c r="F367" s="32"/>
      <c r="G367" s="32"/>
    </row>
    <row r="368" spans="1:7" s="27" customFormat="1" ht="45" hidden="1" x14ac:dyDescent="0.25">
      <c r="A368" s="5">
        <v>1</v>
      </c>
      <c r="B368" s="33" t="s">
        <v>163</v>
      </c>
      <c r="C368" s="11"/>
      <c r="D368" s="23">
        <v>116200</v>
      </c>
      <c r="E368" s="32"/>
      <c r="F368" s="32"/>
      <c r="G368" s="32"/>
    </row>
    <row r="369" spans="1:10" s="27" customFormat="1" hidden="1" x14ac:dyDescent="0.25">
      <c r="A369" s="5">
        <v>1</v>
      </c>
      <c r="B369" s="33" t="s">
        <v>159</v>
      </c>
      <c r="C369" s="11"/>
      <c r="D369" s="23">
        <v>28000</v>
      </c>
      <c r="E369" s="32"/>
      <c r="F369" s="32"/>
      <c r="G369" s="32"/>
    </row>
    <row r="370" spans="1:10" s="27" customFormat="1" ht="45" hidden="1" x14ac:dyDescent="0.25">
      <c r="A370" s="5">
        <v>1</v>
      </c>
      <c r="B370" s="33" t="s">
        <v>164</v>
      </c>
      <c r="C370" s="11"/>
      <c r="D370" s="23">
        <v>30500</v>
      </c>
      <c r="E370" s="32"/>
      <c r="F370" s="32"/>
      <c r="G370" s="32"/>
    </row>
    <row r="371" spans="1:10" s="27" customFormat="1" hidden="1" x14ac:dyDescent="0.25">
      <c r="A371" s="5">
        <v>1</v>
      </c>
      <c r="B371" s="33" t="s">
        <v>159</v>
      </c>
      <c r="C371" s="11"/>
      <c r="D371" s="23">
        <v>20100</v>
      </c>
      <c r="E371" s="32"/>
      <c r="F371" s="32"/>
      <c r="G371" s="32"/>
    </row>
    <row r="372" spans="1:10" s="27" customFormat="1" ht="31.5" hidden="1" customHeight="1" x14ac:dyDescent="0.25">
      <c r="A372" s="5">
        <v>1</v>
      </c>
      <c r="B372" s="29" t="s">
        <v>165</v>
      </c>
      <c r="C372" s="11"/>
      <c r="D372" s="2"/>
      <c r="E372" s="32"/>
      <c r="F372" s="32"/>
      <c r="G372" s="32"/>
    </row>
    <row r="373" spans="1:10" s="27" customFormat="1" ht="15.75" hidden="1" customHeight="1" x14ac:dyDescent="0.25">
      <c r="A373" s="5">
        <v>1</v>
      </c>
      <c r="B373" s="29" t="s">
        <v>166</v>
      </c>
      <c r="C373" s="11"/>
      <c r="D373" s="2"/>
      <c r="E373" s="32"/>
      <c r="F373" s="32"/>
      <c r="G373" s="32"/>
    </row>
    <row r="374" spans="1:10" s="27" customFormat="1" ht="15.75" hidden="1" customHeight="1" x14ac:dyDescent="0.25">
      <c r="A374" s="5">
        <v>1</v>
      </c>
      <c r="B374" s="12" t="s">
        <v>167</v>
      </c>
      <c r="C374" s="11"/>
      <c r="D374" s="2"/>
      <c r="E374" s="32"/>
      <c r="F374" s="32"/>
      <c r="G374" s="32"/>
    </row>
    <row r="375" spans="1:10" s="27" customFormat="1" hidden="1" x14ac:dyDescent="0.25">
      <c r="A375" s="5">
        <v>1</v>
      </c>
      <c r="B375" s="13" t="s">
        <v>87</v>
      </c>
      <c r="C375" s="28"/>
      <c r="D375" s="26"/>
      <c r="E375" s="32"/>
      <c r="F375" s="32"/>
      <c r="G375" s="32"/>
    </row>
    <row r="376" spans="1:10" s="27" customFormat="1" hidden="1" x14ac:dyDescent="0.25">
      <c r="A376" s="5">
        <v>1</v>
      </c>
      <c r="B376" s="25" t="s">
        <v>110</v>
      </c>
      <c r="C376" s="28"/>
      <c r="D376" s="48"/>
      <c r="E376" s="32"/>
      <c r="F376" s="32"/>
      <c r="G376" s="32"/>
    </row>
    <row r="377" spans="1:10" s="9" customFormat="1" ht="30" hidden="1" x14ac:dyDescent="0.25">
      <c r="A377" s="5">
        <v>1</v>
      </c>
      <c r="B377" s="13" t="s">
        <v>88</v>
      </c>
      <c r="C377" s="58"/>
      <c r="D377" s="2">
        <v>26100</v>
      </c>
      <c r="E377" s="2"/>
      <c r="F377" s="2"/>
      <c r="G377" s="2"/>
    </row>
    <row r="378" spans="1:10" s="27" customFormat="1" ht="15.75" hidden="1" customHeight="1" x14ac:dyDescent="0.25">
      <c r="A378" s="5">
        <v>1</v>
      </c>
      <c r="B378" s="13" t="s">
        <v>168</v>
      </c>
      <c r="C378" s="11"/>
      <c r="D378" s="2">
        <v>10700</v>
      </c>
      <c r="E378" s="32"/>
      <c r="F378" s="32"/>
      <c r="G378" s="32"/>
    </row>
    <row r="379" spans="1:10" s="27" customFormat="1" ht="45" hidden="1" x14ac:dyDescent="0.25">
      <c r="A379" s="5">
        <v>1</v>
      </c>
      <c r="B379" s="13" t="s">
        <v>219</v>
      </c>
      <c r="C379" s="11"/>
      <c r="D379" s="2">
        <v>500</v>
      </c>
      <c r="E379" s="32"/>
      <c r="F379" s="32"/>
      <c r="G379" s="32"/>
    </row>
    <row r="380" spans="1:10" s="27" customFormat="1" hidden="1" x14ac:dyDescent="0.25">
      <c r="A380" s="5">
        <v>1</v>
      </c>
      <c r="B380" s="35" t="s">
        <v>112</v>
      </c>
      <c r="C380" s="11"/>
      <c r="D380" s="8">
        <f>D357+ROUND(D375*3.2,0)+D377+D379</f>
        <v>178604</v>
      </c>
      <c r="E380" s="32"/>
      <c r="F380" s="32"/>
      <c r="G380" s="32"/>
    </row>
    <row r="381" spans="1:10" s="27" customFormat="1" hidden="1" x14ac:dyDescent="0.25">
      <c r="A381" s="5">
        <v>1</v>
      </c>
      <c r="B381" s="36" t="s">
        <v>111</v>
      </c>
      <c r="C381" s="11"/>
      <c r="D381" s="8">
        <f>SUM(D355,D380)</f>
        <v>411636</v>
      </c>
      <c r="E381" s="32"/>
      <c r="F381" s="32"/>
      <c r="G381" s="32"/>
    </row>
    <row r="382" spans="1:10" s="27" customFormat="1" hidden="1" x14ac:dyDescent="0.25">
      <c r="A382" s="5">
        <v>1</v>
      </c>
      <c r="B382" s="310" t="s">
        <v>89</v>
      </c>
      <c r="C382" s="11"/>
      <c r="D382" s="57">
        <f>SUM(D383:D385)</f>
        <v>94700</v>
      </c>
      <c r="E382" s="202"/>
      <c r="F382" s="202"/>
      <c r="G382" s="202"/>
      <c r="J382" s="293"/>
    </row>
    <row r="383" spans="1:10" s="27" customFormat="1" hidden="1" x14ac:dyDescent="0.25">
      <c r="A383" s="5">
        <v>1</v>
      </c>
      <c r="B383" s="241" t="s">
        <v>204</v>
      </c>
      <c r="C383" s="11"/>
      <c r="D383" s="2">
        <v>26100</v>
      </c>
      <c r="E383" s="202"/>
      <c r="F383" s="202"/>
      <c r="G383" s="202"/>
      <c r="J383" s="293"/>
    </row>
    <row r="384" spans="1:10" s="27" customFormat="1" ht="30" hidden="1" x14ac:dyDescent="0.25">
      <c r="A384" s="5">
        <v>1</v>
      </c>
      <c r="B384" s="241" t="s">
        <v>176</v>
      </c>
      <c r="C384" s="11"/>
      <c r="D384" s="2">
        <v>7000</v>
      </c>
      <c r="E384" s="202"/>
      <c r="F384" s="202"/>
      <c r="G384" s="202"/>
      <c r="J384" s="293"/>
    </row>
    <row r="385" spans="1:72" s="27" customFormat="1" hidden="1" x14ac:dyDescent="0.25">
      <c r="A385" s="5">
        <v>1</v>
      </c>
      <c r="B385" s="241" t="s">
        <v>55</v>
      </c>
      <c r="C385" s="11"/>
      <c r="D385" s="2">
        <v>61600</v>
      </c>
      <c r="E385" s="202"/>
      <c r="F385" s="202"/>
      <c r="G385" s="202"/>
      <c r="J385" s="293"/>
    </row>
    <row r="386" spans="1:72" hidden="1" x14ac:dyDescent="0.25">
      <c r="A386" s="5">
        <v>1</v>
      </c>
      <c r="B386" s="19" t="s">
        <v>7</v>
      </c>
      <c r="C386" s="65"/>
      <c r="D386" s="2"/>
      <c r="E386" s="2"/>
      <c r="F386" s="2"/>
      <c r="G386" s="2"/>
      <c r="H386" s="9"/>
      <c r="I386" s="9"/>
      <c r="J386" s="361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  <c r="AA386" s="9"/>
      <c r="AB386" s="9"/>
      <c r="AC386" s="9"/>
      <c r="AD386" s="9"/>
      <c r="AE386" s="9"/>
      <c r="AF386" s="9"/>
      <c r="AG386" s="9"/>
      <c r="AH386" s="9"/>
      <c r="AI386" s="9"/>
      <c r="AJ386" s="9"/>
      <c r="AK386" s="9"/>
      <c r="AL386" s="9"/>
      <c r="AM386" s="9"/>
      <c r="AN386" s="9"/>
      <c r="AO386" s="9"/>
      <c r="AP386" s="9"/>
      <c r="AQ386" s="9"/>
      <c r="AR386" s="9"/>
      <c r="AS386" s="9"/>
      <c r="AT386" s="9"/>
      <c r="AU386" s="9"/>
      <c r="AV386" s="9"/>
      <c r="AW386" s="9"/>
      <c r="AX386" s="9"/>
      <c r="AY386" s="9"/>
      <c r="AZ386" s="9"/>
      <c r="BA386" s="9"/>
      <c r="BB386" s="9"/>
      <c r="BC386" s="9"/>
      <c r="BD386" s="9"/>
      <c r="BE386" s="9"/>
      <c r="BF386" s="9"/>
      <c r="BG386" s="9"/>
      <c r="BH386" s="9"/>
      <c r="BI386" s="9"/>
      <c r="BJ386" s="9"/>
      <c r="BK386" s="9"/>
      <c r="BL386" s="9"/>
      <c r="BM386" s="9"/>
      <c r="BN386" s="9"/>
      <c r="BO386" s="9"/>
      <c r="BP386" s="9"/>
      <c r="BQ386" s="9"/>
      <c r="BR386" s="9"/>
      <c r="BS386" s="9"/>
      <c r="BT386" s="9"/>
    </row>
    <row r="387" spans="1:72" hidden="1" x14ac:dyDescent="0.25">
      <c r="A387" s="5">
        <v>1</v>
      </c>
      <c r="B387" s="24" t="s">
        <v>106</v>
      </c>
      <c r="C387" s="65"/>
      <c r="D387" s="2"/>
      <c r="E387" s="2"/>
      <c r="F387" s="2"/>
      <c r="G387" s="2"/>
      <c r="H387" s="9"/>
      <c r="I387" s="9"/>
      <c r="J387" s="361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  <c r="AA387" s="9"/>
      <c r="AB387" s="9"/>
      <c r="AC387" s="9"/>
      <c r="AD387" s="9"/>
      <c r="AE387" s="9"/>
      <c r="AF387" s="9"/>
      <c r="AG387" s="9"/>
      <c r="AH387" s="9"/>
      <c r="AI387" s="9"/>
      <c r="AJ387" s="9"/>
      <c r="AK387" s="9"/>
      <c r="AL387" s="9"/>
      <c r="AM387" s="9"/>
      <c r="AN387" s="9"/>
      <c r="AO387" s="9"/>
      <c r="AP387" s="9"/>
      <c r="AQ387" s="9"/>
      <c r="AR387" s="9"/>
      <c r="AS387" s="9"/>
      <c r="AT387" s="9"/>
      <c r="AU387" s="9"/>
      <c r="AV387" s="9"/>
      <c r="AW387" s="9"/>
      <c r="AX387" s="9"/>
      <c r="AY387" s="9"/>
      <c r="AZ387" s="9"/>
      <c r="BA387" s="9"/>
      <c r="BB387" s="9"/>
      <c r="BC387" s="9"/>
      <c r="BD387" s="9"/>
      <c r="BE387" s="9"/>
      <c r="BF387" s="9"/>
      <c r="BG387" s="9"/>
      <c r="BH387" s="9"/>
      <c r="BI387" s="9"/>
      <c r="BJ387" s="9"/>
      <c r="BK387" s="9"/>
      <c r="BL387" s="9"/>
      <c r="BM387" s="9"/>
      <c r="BN387" s="9"/>
      <c r="BO387" s="9"/>
      <c r="BP387" s="9"/>
      <c r="BQ387" s="9"/>
      <c r="BR387" s="9"/>
      <c r="BS387" s="9"/>
      <c r="BT387" s="9"/>
    </row>
    <row r="388" spans="1:72" hidden="1" x14ac:dyDescent="0.25">
      <c r="A388" s="5">
        <v>1</v>
      </c>
      <c r="B388" s="16" t="s">
        <v>42</v>
      </c>
      <c r="C388" s="65">
        <v>300</v>
      </c>
      <c r="D388" s="2">
        <v>210</v>
      </c>
      <c r="E388" s="61">
        <v>10</v>
      </c>
      <c r="F388" s="2">
        <f>ROUND(G388/C388,0)</f>
        <v>7</v>
      </c>
      <c r="G388" s="2">
        <f>ROUND(D388*E388,0)</f>
        <v>2100</v>
      </c>
      <c r="H388" s="9"/>
      <c r="I388" s="9"/>
      <c r="J388" s="361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  <c r="AA388" s="9"/>
      <c r="AB388" s="9"/>
      <c r="AC388" s="9"/>
      <c r="AD388" s="9"/>
      <c r="AE388" s="9"/>
      <c r="AF388" s="9"/>
      <c r="AG388" s="9"/>
      <c r="AH388" s="9"/>
      <c r="AI388" s="9"/>
      <c r="AJ388" s="9"/>
      <c r="AK388" s="9"/>
      <c r="AL388" s="9"/>
      <c r="AM388" s="9"/>
      <c r="AN388" s="9"/>
      <c r="AO388" s="9"/>
      <c r="AP388" s="9"/>
      <c r="AQ388" s="9"/>
      <c r="AR388" s="9"/>
      <c r="AS388" s="9"/>
      <c r="AT388" s="9"/>
      <c r="AU388" s="9"/>
      <c r="AV388" s="9"/>
      <c r="AW388" s="9"/>
      <c r="AX388" s="9"/>
      <c r="AY388" s="9"/>
      <c r="AZ388" s="9"/>
      <c r="BA388" s="9"/>
      <c r="BB388" s="9"/>
      <c r="BC388" s="9"/>
      <c r="BD388" s="9"/>
      <c r="BE388" s="9"/>
      <c r="BF388" s="9"/>
      <c r="BG388" s="9"/>
      <c r="BH388" s="9"/>
      <c r="BI388" s="9"/>
      <c r="BJ388" s="9"/>
      <c r="BK388" s="9"/>
      <c r="BL388" s="9"/>
      <c r="BM388" s="9"/>
      <c r="BN388" s="9"/>
      <c r="BO388" s="9"/>
      <c r="BP388" s="9"/>
      <c r="BQ388" s="9"/>
      <c r="BR388" s="9"/>
      <c r="BS388" s="9"/>
      <c r="BT388" s="9"/>
    </row>
    <row r="389" spans="1:72" hidden="1" x14ac:dyDescent="0.25">
      <c r="A389" s="5">
        <v>1</v>
      </c>
      <c r="B389" s="19" t="s">
        <v>9</v>
      </c>
      <c r="C389" s="65"/>
      <c r="D389" s="20">
        <f t="shared" ref="D389" si="26">D388</f>
        <v>210</v>
      </c>
      <c r="E389" s="313">
        <f t="shared" ref="E389:G389" si="27">E388</f>
        <v>10</v>
      </c>
      <c r="F389" s="20">
        <f t="shared" si="27"/>
        <v>7</v>
      </c>
      <c r="G389" s="20">
        <f t="shared" si="27"/>
        <v>2100</v>
      </c>
      <c r="H389" s="9"/>
      <c r="I389" s="9"/>
      <c r="J389" s="361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  <c r="AA389" s="9"/>
      <c r="AB389" s="9"/>
      <c r="AC389" s="9"/>
      <c r="AD389" s="9"/>
      <c r="AE389" s="9"/>
      <c r="AF389" s="9"/>
      <c r="AG389" s="9"/>
      <c r="AH389" s="9"/>
      <c r="AI389" s="9"/>
      <c r="AJ389" s="9"/>
      <c r="AK389" s="9"/>
      <c r="AL389" s="9"/>
      <c r="AM389" s="9"/>
      <c r="AN389" s="9"/>
      <c r="AO389" s="9"/>
      <c r="AP389" s="9"/>
      <c r="AQ389" s="9"/>
      <c r="AR389" s="9"/>
      <c r="AS389" s="9"/>
      <c r="AT389" s="9"/>
      <c r="AU389" s="9"/>
      <c r="AV389" s="9"/>
      <c r="AW389" s="9"/>
      <c r="AX389" s="9"/>
      <c r="AY389" s="9"/>
      <c r="AZ389" s="9"/>
      <c r="BA389" s="9"/>
      <c r="BB389" s="9"/>
      <c r="BC389" s="9"/>
      <c r="BD389" s="9"/>
      <c r="BE389" s="9"/>
      <c r="BF389" s="9"/>
      <c r="BG389" s="9"/>
      <c r="BH389" s="9"/>
      <c r="BI389" s="9"/>
      <c r="BJ389" s="9"/>
      <c r="BK389" s="9"/>
      <c r="BL389" s="9"/>
      <c r="BM389" s="9"/>
      <c r="BN389" s="9"/>
      <c r="BO389" s="9"/>
      <c r="BP389" s="9"/>
      <c r="BQ389" s="9"/>
      <c r="BR389" s="9"/>
      <c r="BS389" s="9"/>
      <c r="BT389" s="9"/>
    </row>
    <row r="390" spans="1:72" hidden="1" x14ac:dyDescent="0.25">
      <c r="A390" s="5">
        <v>1</v>
      </c>
      <c r="B390" s="24" t="s">
        <v>20</v>
      </c>
      <c r="C390" s="65"/>
      <c r="D390" s="20"/>
      <c r="E390" s="313"/>
      <c r="F390" s="20"/>
      <c r="G390" s="20"/>
      <c r="H390" s="9"/>
      <c r="I390" s="9"/>
      <c r="J390" s="361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  <c r="AA390" s="9"/>
      <c r="AB390" s="9"/>
      <c r="AC390" s="9"/>
      <c r="AD390" s="9"/>
      <c r="AE390" s="9"/>
      <c r="AF390" s="9"/>
      <c r="AG390" s="9"/>
      <c r="AH390" s="9"/>
      <c r="AI390" s="9"/>
      <c r="AJ390" s="9"/>
      <c r="AK390" s="9"/>
      <c r="AL390" s="9"/>
      <c r="AM390" s="9"/>
      <c r="AN390" s="9"/>
      <c r="AO390" s="9"/>
      <c r="AP390" s="9"/>
      <c r="AQ390" s="9"/>
      <c r="AR390" s="9"/>
      <c r="AS390" s="9"/>
      <c r="AT390" s="9"/>
      <c r="AU390" s="9"/>
      <c r="AV390" s="9"/>
      <c r="AW390" s="9"/>
      <c r="AX390" s="9"/>
      <c r="AY390" s="9"/>
      <c r="AZ390" s="9"/>
      <c r="BA390" s="9"/>
      <c r="BB390" s="9"/>
      <c r="BC390" s="9"/>
      <c r="BD390" s="9"/>
      <c r="BE390" s="9"/>
      <c r="BF390" s="9"/>
      <c r="BG390" s="9"/>
      <c r="BH390" s="9"/>
      <c r="BI390" s="9"/>
      <c r="BJ390" s="9"/>
      <c r="BK390" s="9"/>
      <c r="BL390" s="9"/>
      <c r="BM390" s="9"/>
      <c r="BN390" s="9"/>
      <c r="BO390" s="9"/>
      <c r="BP390" s="9"/>
      <c r="BQ390" s="9"/>
      <c r="BR390" s="9"/>
      <c r="BS390" s="9"/>
      <c r="BT390" s="9"/>
    </row>
    <row r="391" spans="1:72" hidden="1" x14ac:dyDescent="0.25">
      <c r="A391" s="5">
        <v>1</v>
      </c>
      <c r="B391" s="17" t="s">
        <v>26</v>
      </c>
      <c r="C391" s="65">
        <v>240</v>
      </c>
      <c r="D391" s="2">
        <v>654</v>
      </c>
      <c r="E391" s="61">
        <v>8</v>
      </c>
      <c r="F391" s="2">
        <f>ROUND(G391/C391,0)</f>
        <v>22</v>
      </c>
      <c r="G391" s="2">
        <f>ROUND(D391*E391,0)</f>
        <v>5232</v>
      </c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  <c r="AA391" s="9"/>
      <c r="AB391" s="9"/>
      <c r="AC391" s="9"/>
      <c r="AD391" s="9"/>
      <c r="AE391" s="9"/>
      <c r="AF391" s="9"/>
      <c r="AG391" s="9"/>
      <c r="AH391" s="9"/>
      <c r="AI391" s="9"/>
      <c r="AJ391" s="9"/>
      <c r="AK391" s="9"/>
      <c r="AL391" s="9"/>
      <c r="AM391" s="9"/>
      <c r="AN391" s="9"/>
      <c r="AO391" s="9"/>
      <c r="AP391" s="9"/>
      <c r="AQ391" s="9"/>
      <c r="AR391" s="9"/>
      <c r="AS391" s="9"/>
      <c r="AT391" s="9"/>
      <c r="AU391" s="9"/>
      <c r="AV391" s="9"/>
      <c r="AW391" s="9"/>
      <c r="AX391" s="9"/>
      <c r="AY391" s="9"/>
      <c r="AZ391" s="9"/>
      <c r="BA391" s="9"/>
      <c r="BB391" s="9"/>
      <c r="BC391" s="9"/>
      <c r="BD391" s="9"/>
      <c r="BE391" s="9"/>
      <c r="BF391" s="9"/>
      <c r="BG391" s="9"/>
      <c r="BH391" s="9"/>
      <c r="BI391" s="9"/>
      <c r="BJ391" s="9"/>
      <c r="BK391" s="9"/>
      <c r="BL391" s="9"/>
      <c r="BM391" s="9"/>
      <c r="BN391" s="9"/>
      <c r="BO391" s="9"/>
      <c r="BP391" s="9"/>
      <c r="BQ391" s="9"/>
      <c r="BR391" s="9"/>
      <c r="BS391" s="9"/>
      <c r="BT391" s="9"/>
    </row>
    <row r="392" spans="1:72" hidden="1" x14ac:dyDescent="0.25">
      <c r="A392" s="5">
        <v>1</v>
      </c>
      <c r="B392" s="91" t="s">
        <v>11</v>
      </c>
      <c r="C392" s="65">
        <v>240</v>
      </c>
      <c r="D392" s="2">
        <v>187</v>
      </c>
      <c r="E392" s="61">
        <v>3</v>
      </c>
      <c r="F392" s="2">
        <f>ROUND(G392/C392,0)</f>
        <v>2</v>
      </c>
      <c r="G392" s="2">
        <f>ROUND(D392*E392,0)</f>
        <v>561</v>
      </c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  <c r="AA392" s="9"/>
      <c r="AB392" s="9"/>
      <c r="AC392" s="9"/>
      <c r="AD392" s="9"/>
      <c r="AE392" s="9"/>
      <c r="AF392" s="9"/>
      <c r="AG392" s="9"/>
      <c r="AH392" s="9"/>
      <c r="AI392" s="9"/>
      <c r="AJ392" s="9"/>
      <c r="AK392" s="9"/>
      <c r="AL392" s="9"/>
      <c r="AM392" s="9"/>
      <c r="AN392" s="9"/>
      <c r="AO392" s="9"/>
      <c r="AP392" s="9"/>
      <c r="AQ392" s="9"/>
      <c r="AR392" s="9"/>
      <c r="AS392" s="9"/>
      <c r="AT392" s="9"/>
      <c r="AU392" s="9"/>
      <c r="AV392" s="9"/>
      <c r="AW392" s="9"/>
      <c r="AX392" s="9"/>
      <c r="AY392" s="9"/>
      <c r="AZ392" s="9"/>
      <c r="BA392" s="9"/>
      <c r="BB392" s="9"/>
      <c r="BC392" s="9"/>
      <c r="BD392" s="9"/>
      <c r="BE392" s="9"/>
      <c r="BF392" s="9"/>
      <c r="BG392" s="9"/>
      <c r="BH392" s="9"/>
      <c r="BI392" s="9"/>
      <c r="BJ392" s="9"/>
      <c r="BK392" s="9"/>
      <c r="BL392" s="9"/>
      <c r="BM392" s="9"/>
      <c r="BN392" s="9"/>
      <c r="BO392" s="9"/>
      <c r="BP392" s="9"/>
      <c r="BQ392" s="9"/>
      <c r="BR392" s="9"/>
      <c r="BS392" s="9"/>
      <c r="BT392" s="9"/>
    </row>
    <row r="393" spans="1:72" hidden="1" x14ac:dyDescent="0.25">
      <c r="A393" s="5">
        <v>1</v>
      </c>
      <c r="B393" s="356" t="s">
        <v>107</v>
      </c>
      <c r="C393" s="65"/>
      <c r="D393" s="20">
        <f>D391+D392</f>
        <v>841</v>
      </c>
      <c r="E393" s="7">
        <f t="shared" ref="E393:E394" si="28">G393/D393</f>
        <v>6.8882282996432815</v>
      </c>
      <c r="F393" s="20">
        <f>F391+F392</f>
        <v>24</v>
      </c>
      <c r="G393" s="20">
        <f>G391+G392</f>
        <v>5793</v>
      </c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  <c r="AA393" s="9"/>
      <c r="AB393" s="9"/>
      <c r="AC393" s="9"/>
      <c r="AD393" s="9"/>
      <c r="AE393" s="9"/>
      <c r="AF393" s="9"/>
      <c r="AG393" s="9"/>
      <c r="AH393" s="9"/>
      <c r="AI393" s="9"/>
      <c r="AJ393" s="9"/>
      <c r="AK393" s="9"/>
      <c r="AL393" s="9"/>
      <c r="AM393" s="9"/>
      <c r="AN393" s="9"/>
      <c r="AO393" s="9"/>
      <c r="AP393" s="9"/>
      <c r="AQ393" s="9"/>
      <c r="AR393" s="9"/>
      <c r="AS393" s="9"/>
      <c r="AT393" s="9"/>
      <c r="AU393" s="9"/>
      <c r="AV393" s="9"/>
      <c r="AW393" s="9"/>
      <c r="AX393" s="9"/>
      <c r="AY393" s="9"/>
      <c r="AZ393" s="9"/>
      <c r="BA393" s="9"/>
      <c r="BB393" s="9"/>
      <c r="BC393" s="9"/>
      <c r="BD393" s="9"/>
      <c r="BE393" s="9"/>
      <c r="BF393" s="9"/>
      <c r="BG393" s="9"/>
      <c r="BH393" s="9"/>
      <c r="BI393" s="9"/>
      <c r="BJ393" s="9"/>
      <c r="BK393" s="9"/>
      <c r="BL393" s="9"/>
      <c r="BM393" s="9"/>
      <c r="BN393" s="9"/>
      <c r="BO393" s="9"/>
      <c r="BP393" s="9"/>
      <c r="BQ393" s="9"/>
      <c r="BR393" s="9"/>
      <c r="BS393" s="9"/>
      <c r="BT393" s="9"/>
    </row>
    <row r="394" spans="1:72" ht="19.5" hidden="1" customHeight="1" x14ac:dyDescent="0.25">
      <c r="A394" s="5">
        <v>1</v>
      </c>
      <c r="B394" s="185" t="s">
        <v>86</v>
      </c>
      <c r="C394" s="309"/>
      <c r="D394" s="8">
        <f>D389+D393</f>
        <v>1051</v>
      </c>
      <c r="E394" s="7">
        <f t="shared" si="28"/>
        <v>7.5099904852521409</v>
      </c>
      <c r="F394" s="8">
        <f>F389+F393</f>
        <v>31</v>
      </c>
      <c r="G394" s="8">
        <f>G389+G393</f>
        <v>7893</v>
      </c>
    </row>
    <row r="395" spans="1:72" s="9" customFormat="1" ht="15.75" hidden="1" thickBot="1" x14ac:dyDescent="0.3">
      <c r="A395" s="5">
        <v>1</v>
      </c>
      <c r="B395" s="362" t="s">
        <v>10</v>
      </c>
      <c r="C395" s="315"/>
      <c r="D395" s="363"/>
      <c r="E395" s="363"/>
      <c r="F395" s="363"/>
      <c r="G395" s="363"/>
    </row>
    <row r="396" spans="1:72" s="9" customFormat="1" ht="22.5" hidden="1" customHeight="1" x14ac:dyDescent="0.25">
      <c r="A396" s="5">
        <v>1</v>
      </c>
      <c r="B396" s="117" t="s">
        <v>140</v>
      </c>
      <c r="C396" s="83"/>
      <c r="D396" s="2"/>
      <c r="E396" s="2"/>
      <c r="F396" s="2"/>
      <c r="G396" s="2"/>
    </row>
    <row r="397" spans="1:72" s="9" customFormat="1" hidden="1" x14ac:dyDescent="0.25">
      <c r="A397" s="5">
        <v>1</v>
      </c>
      <c r="B397" s="10" t="s">
        <v>138</v>
      </c>
      <c r="C397" s="11"/>
      <c r="D397" s="2"/>
      <c r="E397" s="2"/>
      <c r="F397" s="2"/>
      <c r="G397" s="2"/>
    </row>
    <row r="398" spans="1:72" s="9" customFormat="1" ht="30" hidden="1" x14ac:dyDescent="0.25">
      <c r="A398" s="5">
        <v>1</v>
      </c>
      <c r="B398" s="12" t="s">
        <v>234</v>
      </c>
      <c r="C398" s="11"/>
      <c r="D398" s="2">
        <f>D400+D401+D402+D403+D399/2.7</f>
        <v>169144.40740740742</v>
      </c>
      <c r="E398" s="2"/>
      <c r="F398" s="2"/>
      <c r="G398" s="2"/>
    </row>
    <row r="399" spans="1:72" s="9" customFormat="1" hidden="1" x14ac:dyDescent="0.25">
      <c r="A399" s="5">
        <v>1</v>
      </c>
      <c r="B399" s="12" t="s">
        <v>213</v>
      </c>
      <c r="C399" s="15"/>
      <c r="D399" s="2">
        <v>1100</v>
      </c>
      <c r="E399" s="15"/>
      <c r="F399" s="15"/>
      <c r="G399" s="15"/>
    </row>
    <row r="400" spans="1:72" s="9" customFormat="1" hidden="1" x14ac:dyDescent="0.25">
      <c r="A400" s="5">
        <v>1</v>
      </c>
      <c r="B400" s="119" t="s">
        <v>150</v>
      </c>
      <c r="C400" s="11"/>
      <c r="D400" s="364">
        <v>15000</v>
      </c>
      <c r="E400" s="2"/>
      <c r="F400" s="2"/>
      <c r="G400" s="2"/>
    </row>
    <row r="401" spans="1:72" s="9" customFormat="1" ht="34.5" hidden="1" customHeight="1" x14ac:dyDescent="0.25">
      <c r="A401" s="5">
        <v>1</v>
      </c>
      <c r="B401" s="365" t="s">
        <v>165</v>
      </c>
      <c r="C401" s="11"/>
      <c r="D401" s="364">
        <v>49000</v>
      </c>
      <c r="E401" s="2"/>
      <c r="F401" s="2"/>
      <c r="G401" s="2"/>
    </row>
    <row r="402" spans="1:72" s="9" customFormat="1" ht="30" hidden="1" x14ac:dyDescent="0.25">
      <c r="A402" s="5">
        <v>1</v>
      </c>
      <c r="B402" s="119" t="s">
        <v>166</v>
      </c>
      <c r="C402" s="11"/>
      <c r="D402" s="364">
        <v>22470</v>
      </c>
      <c r="E402" s="2"/>
      <c r="F402" s="2"/>
      <c r="G402" s="2"/>
    </row>
    <row r="403" spans="1:72" s="9" customFormat="1" hidden="1" x14ac:dyDescent="0.25">
      <c r="A403" s="5">
        <v>1</v>
      </c>
      <c r="B403" s="119" t="s">
        <v>167</v>
      </c>
      <c r="C403" s="11"/>
      <c r="D403" s="364">
        <v>82267</v>
      </c>
      <c r="E403" s="2"/>
      <c r="F403" s="2"/>
      <c r="G403" s="2"/>
    </row>
    <row r="404" spans="1:72" hidden="1" x14ac:dyDescent="0.25">
      <c r="A404" s="5">
        <v>1</v>
      </c>
      <c r="B404" s="13" t="s">
        <v>87</v>
      </c>
      <c r="C404" s="11"/>
      <c r="D404" s="2">
        <f>D405+D406</f>
        <v>9000.4705882352937</v>
      </c>
      <c r="E404" s="2"/>
      <c r="F404" s="2"/>
      <c r="G404" s="2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  <c r="AA404" s="9"/>
      <c r="AB404" s="9"/>
      <c r="AC404" s="9"/>
      <c r="AD404" s="9"/>
      <c r="AE404" s="9"/>
      <c r="AF404" s="9"/>
      <c r="AG404" s="9"/>
      <c r="AH404" s="9"/>
      <c r="AI404" s="9"/>
      <c r="AJ404" s="9"/>
      <c r="AK404" s="9"/>
      <c r="AL404" s="9"/>
      <c r="AM404" s="9"/>
      <c r="AN404" s="9"/>
      <c r="AO404" s="9"/>
      <c r="AP404" s="9"/>
      <c r="AQ404" s="9"/>
      <c r="AR404" s="9"/>
      <c r="AS404" s="9"/>
      <c r="AT404" s="9"/>
      <c r="AU404" s="9"/>
      <c r="AV404" s="9"/>
      <c r="AW404" s="9"/>
      <c r="AX404" s="9"/>
      <c r="AY404" s="9"/>
      <c r="AZ404" s="9"/>
      <c r="BA404" s="9"/>
      <c r="BB404" s="9"/>
      <c r="BC404" s="9"/>
      <c r="BD404" s="9"/>
      <c r="BE404" s="9"/>
      <c r="BF404" s="9"/>
      <c r="BG404" s="9"/>
      <c r="BH404" s="9"/>
      <c r="BI404" s="9"/>
      <c r="BJ404" s="9"/>
      <c r="BK404" s="9"/>
      <c r="BL404" s="9"/>
      <c r="BM404" s="9"/>
      <c r="BN404" s="9"/>
      <c r="BO404" s="9"/>
      <c r="BP404" s="9"/>
      <c r="BQ404" s="9"/>
      <c r="BR404" s="9"/>
      <c r="BS404" s="9"/>
      <c r="BT404" s="9"/>
    </row>
    <row r="405" spans="1:72" hidden="1" x14ac:dyDescent="0.25">
      <c r="A405" s="5">
        <v>1</v>
      </c>
      <c r="B405" s="13" t="s">
        <v>192</v>
      </c>
      <c r="C405" s="11"/>
      <c r="D405" s="2">
        <v>8024</v>
      </c>
      <c r="E405" s="2"/>
      <c r="F405" s="2"/>
      <c r="G405" s="2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  <c r="AA405" s="9"/>
      <c r="AB405" s="9"/>
      <c r="AC405" s="9"/>
      <c r="AD405" s="9"/>
      <c r="AE405" s="9"/>
      <c r="AF405" s="9"/>
      <c r="AG405" s="9"/>
      <c r="AH405" s="9"/>
      <c r="AI405" s="9"/>
      <c r="AJ405" s="9"/>
      <c r="AK405" s="9"/>
      <c r="AL405" s="9"/>
      <c r="AM405" s="9"/>
      <c r="AN405" s="9"/>
      <c r="AO405" s="9"/>
      <c r="AP405" s="9"/>
      <c r="AQ405" s="9"/>
      <c r="AR405" s="9"/>
      <c r="AS405" s="9"/>
      <c r="AT405" s="9"/>
      <c r="AU405" s="9"/>
      <c r="AV405" s="9"/>
      <c r="AW405" s="9"/>
      <c r="AX405" s="9"/>
      <c r="AY405" s="9"/>
      <c r="AZ405" s="9"/>
      <c r="BA405" s="9"/>
      <c r="BB405" s="9"/>
      <c r="BC405" s="9"/>
      <c r="BD405" s="9"/>
      <c r="BE405" s="9"/>
      <c r="BF405" s="9"/>
      <c r="BG405" s="9"/>
      <c r="BH405" s="9"/>
      <c r="BI405" s="9"/>
      <c r="BJ405" s="9"/>
      <c r="BK405" s="9"/>
      <c r="BL405" s="9"/>
      <c r="BM405" s="9"/>
      <c r="BN405" s="9"/>
      <c r="BO405" s="9"/>
      <c r="BP405" s="9"/>
      <c r="BQ405" s="9"/>
      <c r="BR405" s="9"/>
      <c r="BS405" s="9"/>
      <c r="BT405" s="9"/>
    </row>
    <row r="406" spans="1:72" hidden="1" x14ac:dyDescent="0.25">
      <c r="A406" s="5">
        <v>1</v>
      </c>
      <c r="B406" s="13" t="s">
        <v>194</v>
      </c>
      <c r="C406" s="11"/>
      <c r="D406" s="6">
        <f>D407/8.5</f>
        <v>976.47058823529414</v>
      </c>
      <c r="E406" s="2"/>
      <c r="F406" s="2"/>
      <c r="G406" s="2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  <c r="AA406" s="9"/>
      <c r="AB406" s="9"/>
      <c r="AC406" s="9"/>
      <c r="AD406" s="9"/>
      <c r="AE406" s="9"/>
      <c r="AF406" s="9"/>
      <c r="AG406" s="9"/>
      <c r="AH406" s="9"/>
      <c r="AI406" s="9"/>
      <c r="AJ406" s="9"/>
      <c r="AK406" s="9"/>
      <c r="AL406" s="9"/>
      <c r="AM406" s="9"/>
      <c r="AN406" s="9"/>
      <c r="AO406" s="9"/>
      <c r="AP406" s="9"/>
      <c r="AQ406" s="9"/>
      <c r="AR406" s="9"/>
      <c r="AS406" s="9"/>
      <c r="AT406" s="9"/>
      <c r="AU406" s="9"/>
      <c r="AV406" s="9"/>
      <c r="AW406" s="9"/>
      <c r="AX406" s="9"/>
      <c r="AY406" s="9"/>
      <c r="AZ406" s="9"/>
      <c r="BA406" s="9"/>
      <c r="BB406" s="9"/>
      <c r="BC406" s="9"/>
      <c r="BD406" s="9"/>
      <c r="BE406" s="9"/>
      <c r="BF406" s="9"/>
      <c r="BG406" s="9"/>
      <c r="BH406" s="9"/>
      <c r="BI406" s="9"/>
      <c r="BJ406" s="9"/>
      <c r="BK406" s="9"/>
      <c r="BL406" s="9"/>
      <c r="BM406" s="9"/>
      <c r="BN406" s="9"/>
      <c r="BO406" s="9"/>
      <c r="BP406" s="9"/>
      <c r="BQ406" s="9"/>
      <c r="BR406" s="9"/>
      <c r="BS406" s="9"/>
      <c r="BT406" s="9"/>
    </row>
    <row r="407" spans="1:72" hidden="1" x14ac:dyDescent="0.25">
      <c r="A407" s="5">
        <v>1</v>
      </c>
      <c r="B407" s="25" t="s">
        <v>193</v>
      </c>
      <c r="C407" s="11"/>
      <c r="D407" s="2">
        <v>8300</v>
      </c>
      <c r="E407" s="2"/>
      <c r="F407" s="2"/>
      <c r="G407" s="2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  <c r="AA407" s="9"/>
      <c r="AB407" s="9"/>
      <c r="AC407" s="9"/>
      <c r="AD407" s="9"/>
      <c r="AE407" s="9"/>
      <c r="AF407" s="9"/>
      <c r="AG407" s="9"/>
      <c r="AH407" s="9"/>
      <c r="AI407" s="9"/>
      <c r="AJ407" s="9"/>
      <c r="AK407" s="9"/>
      <c r="AL407" s="9"/>
      <c r="AM407" s="9"/>
      <c r="AN407" s="9"/>
      <c r="AO407" s="9"/>
      <c r="AP407" s="9"/>
      <c r="AQ407" s="9"/>
      <c r="AR407" s="9"/>
      <c r="AS407" s="9"/>
      <c r="AT407" s="9"/>
      <c r="AU407" s="9"/>
      <c r="AV407" s="9"/>
      <c r="AW407" s="9"/>
      <c r="AX407" s="9"/>
      <c r="AY407" s="9"/>
      <c r="AZ407" s="9"/>
      <c r="BA407" s="9"/>
      <c r="BB407" s="9"/>
      <c r="BC407" s="9"/>
      <c r="BD407" s="9"/>
      <c r="BE407" s="9"/>
      <c r="BF407" s="9"/>
      <c r="BG407" s="9"/>
      <c r="BH407" s="9"/>
      <c r="BI407" s="9"/>
      <c r="BJ407" s="9"/>
      <c r="BK407" s="9"/>
      <c r="BL407" s="9"/>
      <c r="BM407" s="9"/>
      <c r="BN407" s="9"/>
      <c r="BO407" s="9"/>
      <c r="BP407" s="9"/>
      <c r="BQ407" s="9"/>
      <c r="BR407" s="9"/>
      <c r="BS407" s="9"/>
      <c r="BT407" s="9"/>
    </row>
    <row r="408" spans="1:72" ht="30" hidden="1" x14ac:dyDescent="0.25">
      <c r="A408" s="5">
        <v>1</v>
      </c>
      <c r="B408" s="13" t="s">
        <v>88</v>
      </c>
      <c r="C408" s="11"/>
      <c r="D408" s="2"/>
      <c r="E408" s="2"/>
      <c r="F408" s="2"/>
      <c r="G408" s="2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  <c r="AA408" s="9"/>
      <c r="AB408" s="9"/>
      <c r="AC408" s="9"/>
      <c r="AD408" s="9"/>
      <c r="AE408" s="9"/>
      <c r="AF408" s="9"/>
      <c r="AG408" s="9"/>
      <c r="AH408" s="9"/>
      <c r="AI408" s="9"/>
      <c r="AJ408" s="9"/>
      <c r="AK408" s="9"/>
      <c r="AL408" s="9"/>
      <c r="AM408" s="9"/>
      <c r="AN408" s="9"/>
      <c r="AO408" s="9"/>
      <c r="AP408" s="9"/>
      <c r="AQ408" s="9"/>
      <c r="AR408" s="9"/>
      <c r="AS408" s="9"/>
      <c r="AT408" s="9"/>
      <c r="AU408" s="9"/>
      <c r="AV408" s="9"/>
      <c r="AW408" s="9"/>
      <c r="AX408" s="9"/>
      <c r="AY408" s="9"/>
      <c r="AZ408" s="9"/>
      <c r="BA408" s="9"/>
      <c r="BB408" s="9"/>
      <c r="BC408" s="9"/>
      <c r="BD408" s="9"/>
      <c r="BE408" s="9"/>
      <c r="BF408" s="9"/>
      <c r="BG408" s="9"/>
      <c r="BH408" s="9"/>
      <c r="BI408" s="9"/>
      <c r="BJ408" s="9"/>
      <c r="BK408" s="9"/>
      <c r="BL408" s="9"/>
      <c r="BM408" s="9"/>
      <c r="BN408" s="9"/>
      <c r="BO408" s="9"/>
      <c r="BP408" s="9"/>
      <c r="BQ408" s="9"/>
      <c r="BR408" s="9"/>
      <c r="BS408" s="9"/>
      <c r="BT408" s="9"/>
    </row>
    <row r="409" spans="1:72" s="9" customFormat="1" hidden="1" x14ac:dyDescent="0.25">
      <c r="A409" s="5">
        <v>1</v>
      </c>
      <c r="B409" s="296" t="s">
        <v>111</v>
      </c>
      <c r="C409" s="11"/>
      <c r="D409" s="8">
        <f>D398+ROUND(D405*3.2,0)+D408+D407/3.9</f>
        <v>196949.61253561254</v>
      </c>
      <c r="E409" s="2"/>
      <c r="F409" s="2"/>
      <c r="G409" s="2"/>
    </row>
    <row r="410" spans="1:72" s="9" customFormat="1" hidden="1" x14ac:dyDescent="0.25">
      <c r="A410" s="5">
        <v>1</v>
      </c>
      <c r="B410" s="366" t="s">
        <v>89</v>
      </c>
      <c r="C410" s="182"/>
      <c r="D410" s="367">
        <f>SUM(D411:D445)</f>
        <v>450225</v>
      </c>
      <c r="E410" s="182"/>
      <c r="F410" s="182"/>
      <c r="G410" s="182"/>
    </row>
    <row r="411" spans="1:72" s="9" customFormat="1" ht="30" hidden="1" x14ac:dyDescent="0.25">
      <c r="A411" s="5">
        <v>1</v>
      </c>
      <c r="B411" s="368" t="s">
        <v>173</v>
      </c>
      <c r="C411" s="182"/>
      <c r="D411" s="6">
        <v>140000</v>
      </c>
      <c r="E411" s="182"/>
      <c r="F411" s="182"/>
      <c r="G411" s="182"/>
    </row>
    <row r="412" spans="1:72" s="9" customFormat="1" ht="30" hidden="1" x14ac:dyDescent="0.25">
      <c r="A412" s="5">
        <v>1</v>
      </c>
      <c r="B412" s="368" t="s">
        <v>174</v>
      </c>
      <c r="C412" s="182"/>
      <c r="D412" s="6">
        <v>6800</v>
      </c>
      <c r="E412" s="182"/>
      <c r="F412" s="182"/>
      <c r="G412" s="182"/>
    </row>
    <row r="413" spans="1:72" s="9" customFormat="1" hidden="1" x14ac:dyDescent="0.25">
      <c r="A413" s="5">
        <v>1</v>
      </c>
      <c r="B413" s="368" t="s">
        <v>178</v>
      </c>
      <c r="C413" s="182"/>
      <c r="D413" s="6">
        <v>950</v>
      </c>
      <c r="E413" s="182"/>
      <c r="F413" s="182"/>
      <c r="G413" s="182"/>
    </row>
    <row r="414" spans="1:72" s="9" customFormat="1" hidden="1" x14ac:dyDescent="0.25">
      <c r="A414" s="5">
        <v>1</v>
      </c>
      <c r="B414" s="368" t="s">
        <v>222</v>
      </c>
      <c r="C414" s="182"/>
      <c r="D414" s="6">
        <v>850</v>
      </c>
      <c r="E414" s="182"/>
      <c r="F414" s="182"/>
      <c r="G414" s="182"/>
    </row>
    <row r="415" spans="1:72" s="9" customFormat="1" ht="30" hidden="1" x14ac:dyDescent="0.25">
      <c r="A415" s="5">
        <v>1</v>
      </c>
      <c r="B415" s="368" t="s">
        <v>179</v>
      </c>
      <c r="C415" s="182"/>
      <c r="D415" s="6">
        <v>16000</v>
      </c>
      <c r="E415" s="182"/>
      <c r="F415" s="182"/>
      <c r="G415" s="182"/>
    </row>
    <row r="416" spans="1:72" s="9" customFormat="1" hidden="1" x14ac:dyDescent="0.25">
      <c r="A416" s="5">
        <v>1</v>
      </c>
      <c r="B416" s="368" t="s">
        <v>55</v>
      </c>
      <c r="C416" s="182"/>
      <c r="D416" s="6">
        <v>75000</v>
      </c>
      <c r="E416" s="182"/>
      <c r="F416" s="182"/>
      <c r="G416" s="182"/>
    </row>
    <row r="417" spans="1:7" s="9" customFormat="1" hidden="1" x14ac:dyDescent="0.25">
      <c r="A417" s="5">
        <v>1</v>
      </c>
      <c r="B417" s="368" t="s">
        <v>62</v>
      </c>
      <c r="C417" s="182"/>
      <c r="D417" s="6">
        <v>45</v>
      </c>
      <c r="E417" s="182"/>
      <c r="F417" s="182"/>
      <c r="G417" s="182"/>
    </row>
    <row r="418" spans="1:7" s="9" customFormat="1" hidden="1" x14ac:dyDescent="0.25">
      <c r="A418" s="5">
        <v>1</v>
      </c>
      <c r="B418" s="368" t="s">
        <v>19</v>
      </c>
      <c r="C418" s="182"/>
      <c r="D418" s="6">
        <v>3200</v>
      </c>
      <c r="E418" s="182"/>
      <c r="F418" s="182"/>
      <c r="G418" s="182"/>
    </row>
    <row r="419" spans="1:7" s="9" customFormat="1" ht="30" hidden="1" x14ac:dyDescent="0.25">
      <c r="A419" s="5">
        <v>1</v>
      </c>
      <c r="B419" s="368" t="s">
        <v>123</v>
      </c>
      <c r="C419" s="182"/>
      <c r="D419" s="6">
        <v>900</v>
      </c>
      <c r="E419" s="182"/>
      <c r="F419" s="182"/>
      <c r="G419" s="182"/>
    </row>
    <row r="420" spans="1:7" s="9" customFormat="1" hidden="1" x14ac:dyDescent="0.25">
      <c r="A420" s="5">
        <v>1</v>
      </c>
      <c r="B420" s="181" t="s">
        <v>201</v>
      </c>
      <c r="C420" s="182"/>
      <c r="D420" s="6">
        <v>70000</v>
      </c>
      <c r="E420" s="182"/>
      <c r="F420" s="182"/>
      <c r="G420" s="182"/>
    </row>
    <row r="421" spans="1:7" s="9" customFormat="1" hidden="1" x14ac:dyDescent="0.25">
      <c r="A421" s="5">
        <v>1</v>
      </c>
      <c r="B421" s="368" t="s">
        <v>187</v>
      </c>
      <c r="C421" s="182"/>
      <c r="D421" s="6">
        <v>400</v>
      </c>
      <c r="E421" s="182"/>
      <c r="F421" s="182"/>
      <c r="G421" s="182"/>
    </row>
    <row r="422" spans="1:7" s="9" customFormat="1" ht="30" hidden="1" x14ac:dyDescent="0.25">
      <c r="A422" s="5">
        <v>1</v>
      </c>
      <c r="B422" s="368" t="s">
        <v>177</v>
      </c>
      <c r="C422" s="182"/>
      <c r="D422" s="6">
        <v>1200</v>
      </c>
      <c r="E422" s="182"/>
      <c r="F422" s="182"/>
      <c r="G422" s="182"/>
    </row>
    <row r="423" spans="1:7" s="9" customFormat="1" ht="30" hidden="1" x14ac:dyDescent="0.25">
      <c r="A423" s="5">
        <v>1</v>
      </c>
      <c r="B423" s="368" t="s">
        <v>180</v>
      </c>
      <c r="C423" s="182"/>
      <c r="D423" s="6">
        <v>5800</v>
      </c>
      <c r="E423" s="182"/>
      <c r="F423" s="182"/>
      <c r="G423" s="182"/>
    </row>
    <row r="424" spans="1:7" s="9" customFormat="1" hidden="1" x14ac:dyDescent="0.25">
      <c r="A424" s="5">
        <v>1</v>
      </c>
      <c r="B424" s="368" t="s">
        <v>172</v>
      </c>
      <c r="C424" s="182"/>
      <c r="D424" s="6">
        <v>400</v>
      </c>
      <c r="E424" s="182"/>
      <c r="F424" s="182"/>
      <c r="G424" s="182"/>
    </row>
    <row r="425" spans="1:7" s="9" customFormat="1" hidden="1" x14ac:dyDescent="0.25">
      <c r="A425" s="5">
        <v>1</v>
      </c>
      <c r="B425" s="368" t="s">
        <v>124</v>
      </c>
      <c r="C425" s="182"/>
      <c r="D425" s="6">
        <v>1500</v>
      </c>
      <c r="E425" s="182"/>
      <c r="F425" s="182"/>
      <c r="G425" s="182"/>
    </row>
    <row r="426" spans="1:7" s="9" customFormat="1" hidden="1" x14ac:dyDescent="0.25">
      <c r="A426" s="5">
        <v>1</v>
      </c>
      <c r="B426" s="368" t="s">
        <v>188</v>
      </c>
      <c r="C426" s="182"/>
      <c r="D426" s="6">
        <v>100</v>
      </c>
      <c r="E426" s="182"/>
      <c r="F426" s="182"/>
      <c r="G426" s="182"/>
    </row>
    <row r="427" spans="1:7" s="9" customFormat="1" hidden="1" x14ac:dyDescent="0.25">
      <c r="A427" s="5">
        <v>1</v>
      </c>
      <c r="B427" s="368" t="s">
        <v>52</v>
      </c>
      <c r="C427" s="182"/>
      <c r="D427" s="6">
        <v>12000</v>
      </c>
      <c r="E427" s="182"/>
      <c r="F427" s="182"/>
      <c r="G427" s="182"/>
    </row>
    <row r="428" spans="1:7" s="9" customFormat="1" hidden="1" x14ac:dyDescent="0.25">
      <c r="A428" s="5">
        <v>1</v>
      </c>
      <c r="B428" s="368" t="s">
        <v>181</v>
      </c>
      <c r="C428" s="182"/>
      <c r="D428" s="6">
        <v>4270</v>
      </c>
      <c r="E428" s="182"/>
      <c r="F428" s="182"/>
      <c r="G428" s="182"/>
    </row>
    <row r="429" spans="1:7" s="9" customFormat="1" hidden="1" x14ac:dyDescent="0.25">
      <c r="A429" s="5">
        <v>1</v>
      </c>
      <c r="B429" s="368" t="s">
        <v>56</v>
      </c>
      <c r="C429" s="182"/>
      <c r="D429" s="6">
        <v>2600</v>
      </c>
      <c r="E429" s="182"/>
      <c r="F429" s="182"/>
      <c r="G429" s="182"/>
    </row>
    <row r="430" spans="1:7" s="9" customFormat="1" hidden="1" x14ac:dyDescent="0.25">
      <c r="A430" s="5">
        <v>1</v>
      </c>
      <c r="B430" s="368" t="s">
        <v>54</v>
      </c>
      <c r="C430" s="182"/>
      <c r="D430" s="6">
        <v>3070</v>
      </c>
      <c r="E430" s="182"/>
      <c r="F430" s="182"/>
      <c r="G430" s="182"/>
    </row>
    <row r="431" spans="1:7" s="9" customFormat="1" ht="30" hidden="1" x14ac:dyDescent="0.25">
      <c r="A431" s="5">
        <v>1</v>
      </c>
      <c r="B431" s="368" t="s">
        <v>125</v>
      </c>
      <c r="C431" s="182"/>
      <c r="D431" s="6">
        <v>1200</v>
      </c>
      <c r="E431" s="182"/>
      <c r="F431" s="182"/>
      <c r="G431" s="182"/>
    </row>
    <row r="432" spans="1:7" s="9" customFormat="1" hidden="1" x14ac:dyDescent="0.25">
      <c r="A432" s="5">
        <v>1</v>
      </c>
      <c r="B432" s="368" t="s">
        <v>18</v>
      </c>
      <c r="C432" s="182"/>
      <c r="D432" s="6">
        <v>8700</v>
      </c>
      <c r="E432" s="182"/>
      <c r="F432" s="182"/>
      <c r="G432" s="182"/>
    </row>
    <row r="433" spans="1:72" s="9" customFormat="1" hidden="1" x14ac:dyDescent="0.25">
      <c r="A433" s="5">
        <v>1</v>
      </c>
      <c r="B433" s="368" t="s">
        <v>121</v>
      </c>
      <c r="C433" s="182"/>
      <c r="D433" s="6">
        <v>25000</v>
      </c>
      <c r="E433" s="182"/>
      <c r="F433" s="182"/>
      <c r="G433" s="182"/>
    </row>
    <row r="434" spans="1:72" s="9" customFormat="1" hidden="1" x14ac:dyDescent="0.25">
      <c r="A434" s="5">
        <v>1</v>
      </c>
      <c r="B434" s="368" t="s">
        <v>182</v>
      </c>
      <c r="C434" s="182"/>
      <c r="D434" s="6">
        <v>55</v>
      </c>
      <c r="E434" s="182"/>
      <c r="F434" s="182"/>
      <c r="G434" s="182"/>
    </row>
    <row r="435" spans="1:72" s="9" customFormat="1" hidden="1" x14ac:dyDescent="0.25">
      <c r="A435" s="5">
        <v>1</v>
      </c>
      <c r="B435" s="368" t="s">
        <v>33</v>
      </c>
      <c r="C435" s="182"/>
      <c r="D435" s="6">
        <v>30000</v>
      </c>
      <c r="E435" s="182"/>
      <c r="F435" s="182"/>
      <c r="G435" s="182"/>
    </row>
    <row r="436" spans="1:72" s="9" customFormat="1" hidden="1" x14ac:dyDescent="0.25">
      <c r="A436" s="5">
        <v>1</v>
      </c>
      <c r="B436" s="368" t="s">
        <v>16</v>
      </c>
      <c r="C436" s="182"/>
      <c r="D436" s="6">
        <v>2700</v>
      </c>
      <c r="E436" s="182"/>
      <c r="F436" s="182"/>
      <c r="G436" s="182"/>
    </row>
    <row r="437" spans="1:72" s="9" customFormat="1" hidden="1" x14ac:dyDescent="0.25">
      <c r="A437" s="5">
        <v>1</v>
      </c>
      <c r="B437" s="369" t="s">
        <v>29</v>
      </c>
      <c r="C437" s="182"/>
      <c r="D437" s="6">
        <v>6000</v>
      </c>
      <c r="E437" s="182"/>
      <c r="F437" s="182"/>
      <c r="G437" s="182"/>
    </row>
    <row r="438" spans="1:72" s="9" customFormat="1" hidden="1" x14ac:dyDescent="0.25">
      <c r="A438" s="5">
        <v>1</v>
      </c>
      <c r="B438" s="368" t="s">
        <v>189</v>
      </c>
      <c r="C438" s="182"/>
      <c r="D438" s="6">
        <v>100</v>
      </c>
      <c r="E438" s="182"/>
      <c r="F438" s="182"/>
      <c r="G438" s="182"/>
    </row>
    <row r="439" spans="1:72" s="9" customFormat="1" hidden="1" x14ac:dyDescent="0.25">
      <c r="A439" s="5">
        <v>1</v>
      </c>
      <c r="B439" s="368" t="s">
        <v>53</v>
      </c>
      <c r="C439" s="182"/>
      <c r="D439" s="6">
        <v>16500</v>
      </c>
      <c r="E439" s="182"/>
      <c r="F439" s="182"/>
      <c r="G439" s="182"/>
    </row>
    <row r="440" spans="1:72" s="9" customFormat="1" hidden="1" x14ac:dyDescent="0.25">
      <c r="A440" s="5">
        <v>1</v>
      </c>
      <c r="B440" s="368" t="s">
        <v>183</v>
      </c>
      <c r="C440" s="182"/>
      <c r="D440" s="6">
        <v>700</v>
      </c>
      <c r="E440" s="182"/>
      <c r="F440" s="182"/>
      <c r="G440" s="182"/>
    </row>
    <row r="441" spans="1:72" s="9" customFormat="1" hidden="1" x14ac:dyDescent="0.25">
      <c r="A441" s="5">
        <v>1</v>
      </c>
      <c r="B441" s="368" t="s">
        <v>171</v>
      </c>
      <c r="C441" s="182"/>
      <c r="D441" s="6">
        <v>350</v>
      </c>
      <c r="E441" s="182"/>
      <c r="F441" s="182"/>
      <c r="G441" s="182"/>
    </row>
    <row r="442" spans="1:72" s="9" customFormat="1" hidden="1" x14ac:dyDescent="0.25">
      <c r="A442" s="5">
        <v>1</v>
      </c>
      <c r="B442" s="368" t="s">
        <v>122</v>
      </c>
      <c r="C442" s="182"/>
      <c r="D442" s="6">
        <v>3600</v>
      </c>
      <c r="E442" s="182"/>
      <c r="F442" s="182"/>
      <c r="G442" s="182"/>
    </row>
    <row r="443" spans="1:72" s="9" customFormat="1" hidden="1" x14ac:dyDescent="0.25">
      <c r="A443" s="5">
        <v>1</v>
      </c>
      <c r="B443" s="368" t="s">
        <v>170</v>
      </c>
      <c r="C443" s="182"/>
      <c r="D443" s="6">
        <v>9950</v>
      </c>
      <c r="E443" s="182"/>
      <c r="F443" s="182"/>
      <c r="G443" s="182"/>
    </row>
    <row r="444" spans="1:72" s="9" customFormat="1" ht="60" hidden="1" x14ac:dyDescent="0.25">
      <c r="A444" s="5">
        <v>1</v>
      </c>
      <c r="B444" s="368" t="s">
        <v>215</v>
      </c>
      <c r="C444" s="182"/>
      <c r="D444" s="257">
        <v>205</v>
      </c>
      <c r="E444" s="182"/>
      <c r="F444" s="182"/>
      <c r="G444" s="182"/>
    </row>
    <row r="445" spans="1:72" s="9" customFormat="1" ht="60" hidden="1" x14ac:dyDescent="0.25">
      <c r="A445" s="5">
        <v>1</v>
      </c>
      <c r="B445" s="370" t="s">
        <v>214</v>
      </c>
      <c r="C445" s="371"/>
      <c r="D445" s="372">
        <v>80</v>
      </c>
      <c r="E445" s="371"/>
      <c r="F445" s="371"/>
      <c r="G445" s="371"/>
    </row>
    <row r="446" spans="1:72" ht="15.75" hidden="1" thickBot="1" x14ac:dyDescent="0.3">
      <c r="A446" s="5">
        <v>1</v>
      </c>
      <c r="B446" s="362" t="s">
        <v>10</v>
      </c>
      <c r="C446" s="363"/>
      <c r="D446" s="363"/>
      <c r="E446" s="363"/>
      <c r="F446" s="363"/>
      <c r="G446" s="363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  <c r="AA446" s="9"/>
      <c r="AB446" s="9"/>
      <c r="AC446" s="9"/>
      <c r="AD446" s="9"/>
      <c r="AE446" s="9"/>
      <c r="AF446" s="9"/>
      <c r="AG446" s="9"/>
      <c r="AH446" s="9"/>
      <c r="AI446" s="9"/>
      <c r="AJ446" s="9"/>
      <c r="AK446" s="9"/>
      <c r="AL446" s="9"/>
      <c r="AM446" s="9"/>
      <c r="AN446" s="9"/>
      <c r="AO446" s="9"/>
      <c r="AP446" s="9"/>
      <c r="AQ446" s="9"/>
      <c r="AR446" s="9"/>
      <c r="AS446" s="9"/>
      <c r="AT446" s="9"/>
      <c r="AU446" s="9"/>
      <c r="AV446" s="9"/>
      <c r="AW446" s="9"/>
      <c r="AX446" s="9"/>
      <c r="AY446" s="9"/>
      <c r="AZ446" s="9"/>
      <c r="BA446" s="9"/>
      <c r="BB446" s="9"/>
      <c r="BC446" s="9"/>
      <c r="BD446" s="9"/>
      <c r="BE446" s="9"/>
      <c r="BF446" s="9"/>
      <c r="BG446" s="9"/>
      <c r="BH446" s="9"/>
      <c r="BI446" s="9"/>
      <c r="BJ446" s="9"/>
      <c r="BK446" s="9"/>
      <c r="BL446" s="9"/>
      <c r="BM446" s="9"/>
      <c r="BN446" s="9"/>
      <c r="BO446" s="9"/>
      <c r="BP446" s="9"/>
      <c r="BQ446" s="9"/>
      <c r="BR446" s="9"/>
      <c r="BS446" s="9"/>
      <c r="BT446" s="9"/>
    </row>
    <row r="447" spans="1:72" hidden="1" x14ac:dyDescent="0.25">
      <c r="A447" s="5">
        <v>1</v>
      </c>
      <c r="B447" s="373"/>
      <c r="C447" s="374"/>
      <c r="D447" s="359"/>
      <c r="E447" s="374"/>
      <c r="F447" s="374"/>
      <c r="G447" s="374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  <c r="AA447" s="9"/>
      <c r="AB447" s="9"/>
      <c r="AC447" s="9"/>
      <c r="AD447" s="9"/>
      <c r="AE447" s="9"/>
      <c r="AF447" s="9"/>
      <c r="AG447" s="9"/>
      <c r="AH447" s="9"/>
      <c r="AI447" s="9"/>
      <c r="AJ447" s="9"/>
      <c r="AK447" s="9"/>
      <c r="AL447" s="9"/>
      <c r="AM447" s="9"/>
      <c r="AN447" s="9"/>
      <c r="AO447" s="9"/>
      <c r="AP447" s="9"/>
      <c r="AQ447" s="9"/>
      <c r="AR447" s="9"/>
      <c r="AS447" s="9"/>
      <c r="AT447" s="9"/>
      <c r="AU447" s="9"/>
      <c r="AV447" s="9"/>
      <c r="AW447" s="9"/>
      <c r="AX447" s="9"/>
      <c r="AY447" s="9"/>
      <c r="AZ447" s="9"/>
      <c r="BA447" s="9"/>
      <c r="BB447" s="9"/>
      <c r="BC447" s="9"/>
      <c r="BD447" s="9"/>
      <c r="BE447" s="9"/>
      <c r="BF447" s="9"/>
      <c r="BG447" s="9"/>
      <c r="BH447" s="9"/>
      <c r="BI447" s="9"/>
      <c r="BJ447" s="9"/>
      <c r="BK447" s="9"/>
      <c r="BL447" s="9"/>
      <c r="BM447" s="9"/>
      <c r="BN447" s="9"/>
      <c r="BO447" s="9"/>
      <c r="BP447" s="9"/>
      <c r="BQ447" s="9"/>
      <c r="BR447" s="9"/>
      <c r="BS447" s="9"/>
      <c r="BT447" s="9"/>
    </row>
    <row r="448" spans="1:72" ht="21.75" hidden="1" customHeight="1" x14ac:dyDescent="0.25">
      <c r="A448" s="5">
        <v>1</v>
      </c>
      <c r="B448" s="332" t="s">
        <v>141</v>
      </c>
      <c r="C448" s="309"/>
      <c r="D448" s="2"/>
      <c r="E448" s="114"/>
      <c r="F448" s="114"/>
      <c r="G448" s="114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  <c r="AA448" s="9"/>
      <c r="AB448" s="9"/>
      <c r="AC448" s="9"/>
      <c r="AD448" s="9"/>
      <c r="AE448" s="9"/>
      <c r="AF448" s="9"/>
      <c r="AG448" s="9"/>
      <c r="AH448" s="9"/>
      <c r="AI448" s="9"/>
      <c r="AJ448" s="9"/>
      <c r="AK448" s="9"/>
      <c r="AL448" s="9"/>
      <c r="AM448" s="9"/>
      <c r="AN448" s="9"/>
      <c r="AO448" s="9"/>
      <c r="AP448" s="9"/>
      <c r="AQ448" s="9"/>
      <c r="AR448" s="9"/>
      <c r="AS448" s="9"/>
      <c r="AT448" s="9"/>
      <c r="AU448" s="9"/>
      <c r="AV448" s="9"/>
      <c r="AW448" s="9"/>
      <c r="AX448" s="9"/>
      <c r="AY448" s="9"/>
      <c r="AZ448" s="9"/>
      <c r="BA448" s="9"/>
      <c r="BB448" s="9"/>
      <c r="BC448" s="9"/>
      <c r="BD448" s="9"/>
      <c r="BE448" s="9"/>
      <c r="BF448" s="9"/>
      <c r="BG448" s="9"/>
      <c r="BH448" s="9"/>
      <c r="BI448" s="9"/>
      <c r="BJ448" s="9"/>
      <c r="BK448" s="9"/>
      <c r="BL448" s="9"/>
      <c r="BM448" s="9"/>
      <c r="BN448" s="9"/>
      <c r="BO448" s="9"/>
      <c r="BP448" s="9"/>
      <c r="BQ448" s="9"/>
      <c r="BR448" s="9"/>
      <c r="BS448" s="9"/>
      <c r="BT448" s="9"/>
    </row>
    <row r="449" spans="1:72" s="27" customFormat="1" ht="18.75" hidden="1" customHeight="1" x14ac:dyDescent="0.25">
      <c r="A449" s="5">
        <v>1</v>
      </c>
      <c r="B449" s="10" t="s">
        <v>149</v>
      </c>
      <c r="C449" s="10"/>
      <c r="D449" s="46"/>
      <c r="E449" s="26"/>
      <c r="F449" s="26"/>
      <c r="G449" s="26"/>
    </row>
    <row r="450" spans="1:72" s="27" customFormat="1" ht="30" hidden="1" x14ac:dyDescent="0.25">
      <c r="A450" s="5">
        <v>1</v>
      </c>
      <c r="B450" s="12" t="s">
        <v>234</v>
      </c>
      <c r="C450" s="28"/>
      <c r="D450" s="26">
        <f>SUM(D451,D452,D453,D454)</f>
        <v>26000</v>
      </c>
      <c r="E450" s="26"/>
      <c r="F450" s="26"/>
      <c r="G450" s="26"/>
    </row>
    <row r="451" spans="1:72" s="27" customFormat="1" hidden="1" x14ac:dyDescent="0.25">
      <c r="A451" s="5">
        <v>1</v>
      </c>
      <c r="B451" s="29" t="s">
        <v>150</v>
      </c>
      <c r="C451" s="28"/>
      <c r="D451" s="26"/>
      <c r="E451" s="26"/>
      <c r="F451" s="26"/>
      <c r="G451" s="26"/>
    </row>
    <row r="452" spans="1:72" s="27" customFormat="1" ht="37.5" hidden="1" customHeight="1" x14ac:dyDescent="0.25">
      <c r="A452" s="5">
        <v>1</v>
      </c>
      <c r="B452" s="29" t="s">
        <v>151</v>
      </c>
      <c r="C452" s="28"/>
      <c r="D452" s="2">
        <v>20000</v>
      </c>
      <c r="E452" s="26"/>
      <c r="F452" s="26"/>
      <c r="G452" s="26"/>
    </row>
    <row r="453" spans="1:72" s="27" customFormat="1" ht="30" hidden="1" x14ac:dyDescent="0.25">
      <c r="A453" s="5">
        <v>1</v>
      </c>
      <c r="B453" s="29" t="s">
        <v>152</v>
      </c>
      <c r="C453" s="28"/>
      <c r="D453" s="2"/>
      <c r="E453" s="26"/>
      <c r="F453" s="26"/>
      <c r="G453" s="26"/>
    </row>
    <row r="454" spans="1:72" s="27" customFormat="1" hidden="1" x14ac:dyDescent="0.25">
      <c r="A454" s="5">
        <v>1</v>
      </c>
      <c r="B454" s="12" t="s">
        <v>153</v>
      </c>
      <c r="C454" s="28"/>
      <c r="D454" s="2">
        <v>6000</v>
      </c>
      <c r="E454" s="26"/>
      <c r="F454" s="26"/>
      <c r="G454" s="26"/>
    </row>
    <row r="455" spans="1:72" s="27" customFormat="1" ht="45" hidden="1" x14ac:dyDescent="0.25">
      <c r="A455" s="5">
        <v>1</v>
      </c>
      <c r="B455" s="12" t="s">
        <v>212</v>
      </c>
      <c r="C455" s="28"/>
      <c r="D455" s="6">
        <v>2529</v>
      </c>
      <c r="E455" s="26"/>
      <c r="F455" s="26"/>
      <c r="G455" s="26"/>
      <c r="H455" s="47"/>
    </row>
    <row r="456" spans="1:72" hidden="1" x14ac:dyDescent="0.25">
      <c r="A456" s="5">
        <v>1</v>
      </c>
      <c r="B456" s="13" t="s">
        <v>87</v>
      </c>
      <c r="C456" s="11"/>
      <c r="D456" s="2">
        <v>25000</v>
      </c>
      <c r="E456" s="2"/>
      <c r="F456" s="2"/>
      <c r="G456" s="2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  <c r="AA456" s="9"/>
      <c r="AB456" s="9"/>
      <c r="AC456" s="9"/>
      <c r="AD456" s="9"/>
      <c r="AE456" s="9"/>
      <c r="AF456" s="9"/>
      <c r="AG456" s="9"/>
      <c r="AH456" s="9"/>
      <c r="AI456" s="9"/>
      <c r="AJ456" s="9"/>
      <c r="AK456" s="9"/>
      <c r="AL456" s="9"/>
      <c r="AM456" s="9"/>
      <c r="AN456" s="9"/>
      <c r="AO456" s="9"/>
      <c r="AP456" s="9"/>
      <c r="AQ456" s="9"/>
      <c r="AR456" s="9"/>
      <c r="AS456" s="9"/>
      <c r="AT456" s="9"/>
      <c r="AU456" s="9"/>
      <c r="AV456" s="9"/>
      <c r="AW456" s="9"/>
      <c r="AX456" s="9"/>
      <c r="AY456" s="9"/>
      <c r="AZ456" s="9"/>
      <c r="BA456" s="9"/>
      <c r="BB456" s="9"/>
      <c r="BC456" s="9"/>
      <c r="BD456" s="9"/>
      <c r="BE456" s="9"/>
      <c r="BF456" s="9"/>
      <c r="BG456" s="9"/>
      <c r="BH456" s="9"/>
      <c r="BI456" s="9"/>
      <c r="BJ456" s="9"/>
      <c r="BK456" s="9"/>
      <c r="BL456" s="9"/>
      <c r="BM456" s="9"/>
      <c r="BN456" s="9"/>
      <c r="BO456" s="9"/>
      <c r="BP456" s="9"/>
      <c r="BQ456" s="9"/>
      <c r="BR456" s="9"/>
      <c r="BS456" s="9"/>
      <c r="BT456" s="9"/>
    </row>
    <row r="457" spans="1:72" s="27" customFormat="1" hidden="1" x14ac:dyDescent="0.25">
      <c r="A457" s="5">
        <v>1</v>
      </c>
      <c r="B457" s="25" t="s">
        <v>110</v>
      </c>
      <c r="C457" s="83"/>
      <c r="D457" s="2"/>
      <c r="E457" s="26"/>
      <c r="F457" s="26"/>
      <c r="G457" s="26"/>
    </row>
    <row r="458" spans="1:72" s="27" customFormat="1" ht="15.75" hidden="1" customHeight="1" x14ac:dyDescent="0.25">
      <c r="A458" s="5">
        <v>1</v>
      </c>
      <c r="B458" s="30" t="s">
        <v>154</v>
      </c>
      <c r="C458" s="31"/>
      <c r="D458" s="28">
        <f>D450+ROUND(D456*3.2,0)</f>
        <v>106000</v>
      </c>
      <c r="E458" s="32"/>
      <c r="F458" s="32"/>
      <c r="G458" s="32"/>
    </row>
    <row r="459" spans="1:72" s="27" customFormat="1" ht="15.75" hidden="1" customHeight="1" x14ac:dyDescent="0.25">
      <c r="A459" s="5">
        <v>1</v>
      </c>
      <c r="B459" s="10" t="s">
        <v>113</v>
      </c>
      <c r="C459" s="11"/>
      <c r="D459" s="2"/>
      <c r="E459" s="32"/>
      <c r="F459" s="32"/>
      <c r="G459" s="32"/>
    </row>
    <row r="460" spans="1:72" s="27" customFormat="1" ht="30" hidden="1" customHeight="1" x14ac:dyDescent="0.25">
      <c r="A460" s="5">
        <v>1</v>
      </c>
      <c r="B460" s="12" t="s">
        <v>234</v>
      </c>
      <c r="C460" s="11"/>
      <c r="D460" s="2">
        <f>SUM(D461,D462,D469,D475,D476,D477)</f>
        <v>6873</v>
      </c>
      <c r="E460" s="32"/>
      <c r="F460" s="32"/>
      <c r="G460" s="32"/>
    </row>
    <row r="461" spans="1:72" s="27" customFormat="1" ht="15.75" hidden="1" customHeight="1" x14ac:dyDescent="0.25">
      <c r="A461" s="5">
        <v>1</v>
      </c>
      <c r="B461" s="12" t="s">
        <v>150</v>
      </c>
      <c r="C461" s="11"/>
      <c r="D461" s="2"/>
      <c r="E461" s="32"/>
      <c r="F461" s="32"/>
      <c r="G461" s="32"/>
    </row>
    <row r="462" spans="1:72" s="27" customFormat="1" ht="15.75" hidden="1" customHeight="1" x14ac:dyDescent="0.25">
      <c r="A462" s="5">
        <v>1</v>
      </c>
      <c r="B462" s="29" t="s">
        <v>155</v>
      </c>
      <c r="C462" s="11"/>
      <c r="D462" s="2">
        <f>D463+D464+D465+D467</f>
        <v>6373</v>
      </c>
      <c r="E462" s="32"/>
      <c r="F462" s="32"/>
      <c r="G462" s="32"/>
    </row>
    <row r="463" spans="1:72" s="27" customFormat="1" ht="19.5" hidden="1" customHeight="1" x14ac:dyDescent="0.25">
      <c r="A463" s="5">
        <v>1</v>
      </c>
      <c r="B463" s="33" t="s">
        <v>156</v>
      </c>
      <c r="C463" s="11"/>
      <c r="D463" s="26">
        <v>4902</v>
      </c>
      <c r="E463" s="32"/>
      <c r="F463" s="32"/>
      <c r="G463" s="32"/>
    </row>
    <row r="464" spans="1:72" s="27" customFormat="1" ht="15.75" hidden="1" customHeight="1" x14ac:dyDescent="0.25">
      <c r="A464" s="5">
        <v>1</v>
      </c>
      <c r="B464" s="33" t="s">
        <v>157</v>
      </c>
      <c r="C464" s="11"/>
      <c r="D464" s="26">
        <v>1471</v>
      </c>
      <c r="E464" s="32"/>
      <c r="F464" s="32"/>
      <c r="G464" s="32"/>
    </row>
    <row r="465" spans="1:72" s="27" customFormat="1" ht="30.75" hidden="1" customHeight="1" x14ac:dyDescent="0.25">
      <c r="A465" s="5">
        <v>1</v>
      </c>
      <c r="B465" s="33" t="s">
        <v>158</v>
      </c>
      <c r="C465" s="11"/>
      <c r="D465" s="26"/>
      <c r="E465" s="32"/>
      <c r="F465" s="32"/>
      <c r="G465" s="32"/>
    </row>
    <row r="466" spans="1:72" s="27" customFormat="1" hidden="1" x14ac:dyDescent="0.25">
      <c r="A466" s="5">
        <v>1</v>
      </c>
      <c r="B466" s="33" t="s">
        <v>159</v>
      </c>
      <c r="C466" s="11"/>
      <c r="D466" s="26"/>
      <c r="E466" s="32"/>
      <c r="F466" s="32"/>
      <c r="G466" s="32"/>
    </row>
    <row r="467" spans="1:72" s="27" customFormat="1" ht="30" hidden="1" x14ac:dyDescent="0.25">
      <c r="A467" s="5">
        <v>1</v>
      </c>
      <c r="B467" s="33" t="s">
        <v>160</v>
      </c>
      <c r="C467" s="11"/>
      <c r="D467" s="26"/>
      <c r="E467" s="32"/>
      <c r="F467" s="32"/>
      <c r="G467" s="32"/>
    </row>
    <row r="468" spans="1:72" s="27" customFormat="1" hidden="1" x14ac:dyDescent="0.25">
      <c r="A468" s="5">
        <v>1</v>
      </c>
      <c r="B468" s="33" t="s">
        <v>159</v>
      </c>
      <c r="C468" s="11"/>
      <c r="D468" s="48"/>
      <c r="E468" s="32"/>
      <c r="F468" s="32"/>
      <c r="G468" s="32"/>
    </row>
    <row r="469" spans="1:72" s="27" customFormat="1" ht="30" hidden="1" customHeight="1" x14ac:dyDescent="0.25">
      <c r="A469" s="5">
        <v>1</v>
      </c>
      <c r="B469" s="29" t="s">
        <v>161</v>
      </c>
      <c r="C469" s="11"/>
      <c r="D469" s="2">
        <f>SUM(D470,D471,D473)</f>
        <v>500</v>
      </c>
      <c r="E469" s="32"/>
      <c r="F469" s="32"/>
      <c r="G469" s="32"/>
    </row>
    <row r="470" spans="1:72" s="27" customFormat="1" ht="30" hidden="1" x14ac:dyDescent="0.25">
      <c r="A470" s="5">
        <v>1</v>
      </c>
      <c r="B470" s="33" t="s">
        <v>162</v>
      </c>
      <c r="C470" s="11"/>
      <c r="D470" s="2">
        <v>500</v>
      </c>
      <c r="E470" s="32"/>
      <c r="F470" s="32"/>
      <c r="G470" s="32"/>
    </row>
    <row r="471" spans="1:72" s="27" customFormat="1" ht="45" hidden="1" x14ac:dyDescent="0.25">
      <c r="A471" s="5">
        <v>1</v>
      </c>
      <c r="B471" s="33" t="s">
        <v>163</v>
      </c>
      <c r="C471" s="11"/>
      <c r="D471" s="23"/>
      <c r="E471" s="32"/>
      <c r="F471" s="32"/>
      <c r="G471" s="32"/>
    </row>
    <row r="472" spans="1:72" s="27" customFormat="1" hidden="1" x14ac:dyDescent="0.25">
      <c r="A472" s="5">
        <v>1</v>
      </c>
      <c r="B472" s="33" t="s">
        <v>159</v>
      </c>
      <c r="C472" s="11"/>
      <c r="D472" s="23"/>
      <c r="E472" s="32"/>
      <c r="F472" s="32"/>
      <c r="G472" s="32"/>
    </row>
    <row r="473" spans="1:72" s="27" customFormat="1" ht="45" hidden="1" x14ac:dyDescent="0.25">
      <c r="A473" s="5">
        <v>1</v>
      </c>
      <c r="B473" s="33" t="s">
        <v>164</v>
      </c>
      <c r="C473" s="11"/>
      <c r="D473" s="23"/>
      <c r="E473" s="32"/>
      <c r="F473" s="32"/>
      <c r="G473" s="32"/>
    </row>
    <row r="474" spans="1:72" s="27" customFormat="1" hidden="1" x14ac:dyDescent="0.25">
      <c r="A474" s="5">
        <v>1</v>
      </c>
      <c r="B474" s="33" t="s">
        <v>159</v>
      </c>
      <c r="C474" s="11"/>
      <c r="D474" s="23"/>
      <c r="E474" s="32"/>
      <c r="F474" s="32"/>
      <c r="G474" s="32"/>
    </row>
    <row r="475" spans="1:72" s="27" customFormat="1" ht="31.5" hidden="1" customHeight="1" x14ac:dyDescent="0.25">
      <c r="A475" s="5">
        <v>1</v>
      </c>
      <c r="B475" s="29" t="s">
        <v>165</v>
      </c>
      <c r="C475" s="11"/>
      <c r="D475" s="2"/>
      <c r="E475" s="32"/>
      <c r="F475" s="32"/>
      <c r="G475" s="32"/>
    </row>
    <row r="476" spans="1:72" s="27" customFormat="1" ht="15.75" hidden="1" customHeight="1" x14ac:dyDescent="0.25">
      <c r="A476" s="5">
        <v>1</v>
      </c>
      <c r="B476" s="29" t="s">
        <v>166</v>
      </c>
      <c r="C476" s="11"/>
      <c r="D476" s="2"/>
      <c r="E476" s="32"/>
      <c r="F476" s="32"/>
      <c r="G476" s="32"/>
    </row>
    <row r="477" spans="1:72" s="27" customFormat="1" ht="15.75" hidden="1" customHeight="1" x14ac:dyDescent="0.25">
      <c r="A477" s="5">
        <v>1</v>
      </c>
      <c r="B477" s="12" t="s">
        <v>167</v>
      </c>
      <c r="C477" s="11"/>
      <c r="D477" s="2"/>
      <c r="E477" s="32"/>
      <c r="F477" s="32"/>
      <c r="G477" s="32"/>
    </row>
    <row r="478" spans="1:72" s="27" customFormat="1" hidden="1" x14ac:dyDescent="0.25">
      <c r="A478" s="5">
        <v>1</v>
      </c>
      <c r="B478" s="13" t="s">
        <v>87</v>
      </c>
      <c r="C478" s="28"/>
      <c r="D478" s="26"/>
      <c r="E478" s="32"/>
      <c r="F478" s="32"/>
      <c r="G478" s="32"/>
    </row>
    <row r="479" spans="1:72" s="27" customFormat="1" hidden="1" x14ac:dyDescent="0.25">
      <c r="A479" s="5">
        <v>1</v>
      </c>
      <c r="B479" s="25" t="s">
        <v>110</v>
      </c>
      <c r="C479" s="28"/>
      <c r="D479" s="48"/>
      <c r="E479" s="32"/>
      <c r="F479" s="32"/>
      <c r="G479" s="32"/>
    </row>
    <row r="480" spans="1:72" ht="30" hidden="1" x14ac:dyDescent="0.25">
      <c r="A480" s="5">
        <v>1</v>
      </c>
      <c r="B480" s="13" t="s">
        <v>88</v>
      </c>
      <c r="C480" s="11"/>
      <c r="D480" s="2">
        <v>6260</v>
      </c>
      <c r="E480" s="2"/>
      <c r="F480" s="2"/>
      <c r="G480" s="2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  <c r="AA480" s="9"/>
      <c r="AB480" s="9"/>
      <c r="AC480" s="9"/>
      <c r="AD480" s="9"/>
      <c r="AE480" s="9"/>
      <c r="AF480" s="9"/>
      <c r="AG480" s="9"/>
      <c r="AH480" s="9"/>
      <c r="AI480" s="9"/>
      <c r="AJ480" s="9"/>
      <c r="AK480" s="9"/>
      <c r="AL480" s="9"/>
      <c r="AM480" s="9"/>
      <c r="AN480" s="9"/>
      <c r="AO480" s="9"/>
      <c r="AP480" s="9"/>
      <c r="AQ480" s="9"/>
      <c r="AR480" s="9"/>
      <c r="AS480" s="9"/>
      <c r="AT480" s="9"/>
      <c r="AU480" s="9"/>
      <c r="AV480" s="9"/>
      <c r="AW480" s="9"/>
      <c r="AX480" s="9"/>
      <c r="AY480" s="9"/>
      <c r="AZ480" s="9"/>
      <c r="BA480" s="9"/>
      <c r="BB480" s="9"/>
      <c r="BC480" s="9"/>
      <c r="BD480" s="9"/>
      <c r="BE480" s="9"/>
      <c r="BF480" s="9"/>
      <c r="BG480" s="9"/>
      <c r="BH480" s="9"/>
      <c r="BI480" s="9"/>
      <c r="BJ480" s="9"/>
      <c r="BK480" s="9"/>
      <c r="BL480" s="9"/>
      <c r="BM480" s="9"/>
      <c r="BN480" s="9"/>
      <c r="BO480" s="9"/>
      <c r="BP480" s="9"/>
      <c r="BQ480" s="9"/>
      <c r="BR480" s="9"/>
      <c r="BS480" s="9"/>
      <c r="BT480" s="9"/>
    </row>
    <row r="481" spans="1:72" s="27" customFormat="1" ht="15.75" hidden="1" customHeight="1" x14ac:dyDescent="0.25">
      <c r="A481" s="5">
        <v>1</v>
      </c>
      <c r="B481" s="13" t="s">
        <v>168</v>
      </c>
      <c r="C481" s="11"/>
      <c r="D481" s="2"/>
      <c r="E481" s="32"/>
      <c r="F481" s="32"/>
      <c r="G481" s="32"/>
    </row>
    <row r="482" spans="1:72" s="27" customFormat="1" hidden="1" x14ac:dyDescent="0.25">
      <c r="A482" s="5">
        <v>1</v>
      </c>
      <c r="B482" s="34"/>
      <c r="C482" s="11"/>
      <c r="D482" s="2"/>
      <c r="E482" s="32"/>
      <c r="F482" s="32"/>
      <c r="G482" s="32"/>
    </row>
    <row r="483" spans="1:72" s="27" customFormat="1" hidden="1" x14ac:dyDescent="0.25">
      <c r="A483" s="5">
        <v>1</v>
      </c>
      <c r="B483" s="35" t="s">
        <v>112</v>
      </c>
      <c r="C483" s="11"/>
      <c r="D483" s="8">
        <f>D460+ROUND(D478*3.2,0)+D480</f>
        <v>13133</v>
      </c>
      <c r="E483" s="32"/>
      <c r="F483" s="32"/>
      <c r="G483" s="32"/>
    </row>
    <row r="484" spans="1:72" s="27" customFormat="1" hidden="1" x14ac:dyDescent="0.25">
      <c r="A484" s="5">
        <v>1</v>
      </c>
      <c r="B484" s="36" t="s">
        <v>111</v>
      </c>
      <c r="C484" s="11"/>
      <c r="D484" s="8">
        <f>SUM(D458,D483)</f>
        <v>119133</v>
      </c>
      <c r="E484" s="32"/>
      <c r="F484" s="32"/>
      <c r="G484" s="32"/>
    </row>
    <row r="485" spans="1:72" ht="15" hidden="1" customHeight="1" x14ac:dyDescent="0.25">
      <c r="A485" s="5">
        <v>1</v>
      </c>
      <c r="B485" s="19" t="s">
        <v>7</v>
      </c>
      <c r="C485" s="375"/>
      <c r="D485" s="2"/>
      <c r="E485" s="2"/>
      <c r="F485" s="2"/>
      <c r="G485" s="2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  <c r="AA485" s="9"/>
      <c r="AB485" s="9"/>
      <c r="AC485" s="9"/>
      <c r="AD485" s="9"/>
      <c r="AE485" s="9"/>
      <c r="AF485" s="9"/>
      <c r="AG485" s="9"/>
      <c r="AH485" s="9"/>
      <c r="AI485" s="9"/>
      <c r="AJ485" s="9"/>
      <c r="AK485" s="9"/>
      <c r="AL485" s="9"/>
      <c r="AM485" s="9"/>
      <c r="AN485" s="9"/>
      <c r="AO485" s="9"/>
      <c r="AP485" s="9"/>
      <c r="AQ485" s="9"/>
      <c r="AR485" s="9"/>
      <c r="AS485" s="9"/>
      <c r="AT485" s="9"/>
      <c r="AU485" s="9"/>
      <c r="AV485" s="9"/>
      <c r="AW485" s="9"/>
      <c r="AX485" s="9"/>
      <c r="AY485" s="9"/>
      <c r="AZ485" s="9"/>
      <c r="BA485" s="9"/>
      <c r="BB485" s="9"/>
      <c r="BC485" s="9"/>
      <c r="BD485" s="9"/>
      <c r="BE485" s="9"/>
      <c r="BF485" s="9"/>
      <c r="BG485" s="9"/>
      <c r="BH485" s="9"/>
      <c r="BI485" s="9"/>
      <c r="BJ485" s="9"/>
      <c r="BK485" s="9"/>
      <c r="BL485" s="9"/>
      <c r="BM485" s="9"/>
      <c r="BN485" s="9"/>
      <c r="BO485" s="9"/>
      <c r="BP485" s="9"/>
      <c r="BQ485" s="9"/>
      <c r="BR485" s="9"/>
      <c r="BS485" s="9"/>
      <c r="BT485" s="9"/>
    </row>
    <row r="486" spans="1:72" ht="15" hidden="1" customHeight="1" x14ac:dyDescent="0.25">
      <c r="A486" s="5">
        <v>1</v>
      </c>
      <c r="B486" s="24" t="s">
        <v>20</v>
      </c>
      <c r="C486" s="375"/>
      <c r="D486" s="2"/>
      <c r="E486" s="2"/>
      <c r="F486" s="2"/>
      <c r="G486" s="2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  <c r="AA486" s="9"/>
      <c r="AB486" s="9"/>
      <c r="AC486" s="9"/>
      <c r="AD486" s="9"/>
      <c r="AE486" s="9"/>
      <c r="AF486" s="9"/>
      <c r="AG486" s="9"/>
      <c r="AH486" s="9"/>
      <c r="AI486" s="9"/>
      <c r="AJ486" s="9"/>
      <c r="AK486" s="9"/>
      <c r="AL486" s="9"/>
      <c r="AM486" s="9"/>
      <c r="AN486" s="9"/>
      <c r="AO486" s="9"/>
      <c r="AP486" s="9"/>
      <c r="AQ486" s="9"/>
      <c r="AR486" s="9"/>
      <c r="AS486" s="9"/>
      <c r="AT486" s="9"/>
      <c r="AU486" s="9"/>
      <c r="AV486" s="9"/>
      <c r="AW486" s="9"/>
      <c r="AX486" s="9"/>
      <c r="AY486" s="9"/>
      <c r="AZ486" s="9"/>
      <c r="BA486" s="9"/>
      <c r="BB486" s="9"/>
      <c r="BC486" s="9"/>
      <c r="BD486" s="9"/>
      <c r="BE486" s="9"/>
      <c r="BF486" s="9"/>
      <c r="BG486" s="9"/>
      <c r="BH486" s="9"/>
      <c r="BI486" s="9"/>
      <c r="BJ486" s="9"/>
      <c r="BK486" s="9"/>
      <c r="BL486" s="9"/>
      <c r="BM486" s="9"/>
      <c r="BN486" s="9"/>
      <c r="BO486" s="9"/>
      <c r="BP486" s="9"/>
      <c r="BQ486" s="9"/>
      <c r="BR486" s="9"/>
      <c r="BS486" s="9"/>
      <c r="BT486" s="9"/>
    </row>
    <row r="487" spans="1:72" ht="15" hidden="1" customHeight="1" x14ac:dyDescent="0.25">
      <c r="A487" s="5">
        <v>1</v>
      </c>
      <c r="B487" s="17" t="s">
        <v>37</v>
      </c>
      <c r="C487" s="375">
        <v>240</v>
      </c>
      <c r="D487" s="2">
        <v>900</v>
      </c>
      <c r="E487" s="61">
        <v>8</v>
      </c>
      <c r="F487" s="2">
        <f>ROUND(G487/C487,0)</f>
        <v>30</v>
      </c>
      <c r="G487" s="2">
        <f>ROUND(D487*E487,0)</f>
        <v>7200</v>
      </c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  <c r="AA487" s="9"/>
      <c r="AB487" s="9"/>
      <c r="AC487" s="9"/>
      <c r="AD487" s="9"/>
      <c r="AE487" s="9"/>
      <c r="AF487" s="9"/>
      <c r="AG487" s="9"/>
      <c r="AH487" s="9"/>
      <c r="AI487" s="9"/>
      <c r="AJ487" s="9"/>
      <c r="AK487" s="9"/>
      <c r="AL487" s="9"/>
      <c r="AM487" s="9"/>
      <c r="AN487" s="9"/>
      <c r="AO487" s="9"/>
      <c r="AP487" s="9"/>
      <c r="AQ487" s="9"/>
      <c r="AR487" s="9"/>
      <c r="AS487" s="9"/>
      <c r="AT487" s="9"/>
      <c r="AU487" s="9"/>
      <c r="AV487" s="9"/>
      <c r="AW487" s="9"/>
      <c r="AX487" s="9"/>
      <c r="AY487" s="9"/>
      <c r="AZ487" s="9"/>
      <c r="BA487" s="9"/>
      <c r="BB487" s="9"/>
      <c r="BC487" s="9"/>
      <c r="BD487" s="9"/>
      <c r="BE487" s="9"/>
      <c r="BF487" s="9"/>
      <c r="BG487" s="9"/>
      <c r="BH487" s="9"/>
      <c r="BI487" s="9"/>
      <c r="BJ487" s="9"/>
      <c r="BK487" s="9"/>
      <c r="BL487" s="9"/>
      <c r="BM487" s="9"/>
      <c r="BN487" s="9"/>
      <c r="BO487" s="9"/>
      <c r="BP487" s="9"/>
      <c r="BQ487" s="9"/>
      <c r="BR487" s="9"/>
      <c r="BS487" s="9"/>
      <c r="BT487" s="9"/>
    </row>
    <row r="488" spans="1:72" ht="15" hidden="1" customHeight="1" x14ac:dyDescent="0.25">
      <c r="A488" s="5">
        <v>1</v>
      </c>
      <c r="B488" s="356" t="s">
        <v>107</v>
      </c>
      <c r="C488" s="376"/>
      <c r="D488" s="20">
        <f t="shared" ref="D488" si="29">D487</f>
        <v>900</v>
      </c>
      <c r="E488" s="313">
        <f t="shared" ref="E488:G489" si="30">E487</f>
        <v>8</v>
      </c>
      <c r="F488" s="20">
        <f t="shared" si="30"/>
        <v>30</v>
      </c>
      <c r="G488" s="20">
        <f t="shared" si="30"/>
        <v>7200</v>
      </c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  <c r="AA488" s="9"/>
      <c r="AB488" s="9"/>
      <c r="AC488" s="9"/>
      <c r="AD488" s="9"/>
      <c r="AE488" s="9"/>
      <c r="AF488" s="9"/>
      <c r="AG488" s="9"/>
      <c r="AH488" s="9"/>
      <c r="AI488" s="9"/>
      <c r="AJ488" s="9"/>
      <c r="AK488" s="9"/>
      <c r="AL488" s="9"/>
      <c r="AM488" s="9"/>
      <c r="AN488" s="9"/>
      <c r="AO488" s="9"/>
      <c r="AP488" s="9"/>
      <c r="AQ488" s="9"/>
      <c r="AR488" s="9"/>
      <c r="AS488" s="9"/>
      <c r="AT488" s="9"/>
      <c r="AU488" s="9"/>
      <c r="AV488" s="9"/>
      <c r="AW488" s="9"/>
      <c r="AX488" s="9"/>
      <c r="AY488" s="9"/>
      <c r="AZ488" s="9"/>
      <c r="BA488" s="9"/>
      <c r="BB488" s="9"/>
      <c r="BC488" s="9"/>
      <c r="BD488" s="9"/>
      <c r="BE488" s="9"/>
      <c r="BF488" s="9"/>
      <c r="BG488" s="9"/>
      <c r="BH488" s="9"/>
      <c r="BI488" s="9"/>
      <c r="BJ488" s="9"/>
      <c r="BK488" s="9"/>
      <c r="BL488" s="9"/>
      <c r="BM488" s="9"/>
      <c r="BN488" s="9"/>
      <c r="BO488" s="9"/>
      <c r="BP488" s="9"/>
      <c r="BQ488" s="9"/>
      <c r="BR488" s="9"/>
      <c r="BS488" s="9"/>
      <c r="BT488" s="9"/>
    </row>
    <row r="489" spans="1:72" ht="22.5" hidden="1" customHeight="1" x14ac:dyDescent="0.25">
      <c r="A489" s="5">
        <v>1</v>
      </c>
      <c r="B489" s="185" t="s">
        <v>86</v>
      </c>
      <c r="C489" s="314"/>
      <c r="D489" s="8">
        <f t="shared" ref="D489" si="31">D488</f>
        <v>900</v>
      </c>
      <c r="E489" s="7">
        <f>G489/D489</f>
        <v>8</v>
      </c>
      <c r="F489" s="8">
        <f t="shared" si="30"/>
        <v>30</v>
      </c>
      <c r="G489" s="8">
        <f t="shared" si="30"/>
        <v>7200</v>
      </c>
    </row>
    <row r="490" spans="1:72" ht="15.75" hidden="1" thickBot="1" x14ac:dyDescent="0.3">
      <c r="A490" s="5">
        <v>1</v>
      </c>
      <c r="B490" s="362" t="s">
        <v>10</v>
      </c>
      <c r="C490" s="363"/>
      <c r="D490" s="363"/>
      <c r="E490" s="363"/>
      <c r="F490" s="363"/>
      <c r="G490" s="363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  <c r="AA490" s="9"/>
      <c r="AB490" s="9"/>
      <c r="AC490" s="9"/>
      <c r="AD490" s="9"/>
      <c r="AE490" s="9"/>
      <c r="AF490" s="9"/>
      <c r="AG490" s="9"/>
      <c r="AH490" s="9"/>
      <c r="AI490" s="9"/>
      <c r="AJ490" s="9"/>
      <c r="AK490" s="9"/>
      <c r="AL490" s="9"/>
      <c r="AM490" s="9"/>
      <c r="AN490" s="9"/>
      <c r="AO490" s="9"/>
      <c r="AP490" s="9"/>
      <c r="AQ490" s="9"/>
      <c r="AR490" s="9"/>
      <c r="AS490" s="9"/>
      <c r="AT490" s="9"/>
      <c r="AU490" s="9"/>
      <c r="AV490" s="9"/>
      <c r="AW490" s="9"/>
      <c r="AX490" s="9"/>
      <c r="AY490" s="9"/>
      <c r="AZ490" s="9"/>
      <c r="BA490" s="9"/>
      <c r="BB490" s="9"/>
      <c r="BC490" s="9"/>
      <c r="BD490" s="9"/>
      <c r="BE490" s="9"/>
      <c r="BF490" s="9"/>
      <c r="BG490" s="9"/>
      <c r="BH490" s="9"/>
      <c r="BI490" s="9"/>
      <c r="BJ490" s="9"/>
      <c r="BK490" s="9"/>
      <c r="BL490" s="9"/>
      <c r="BM490" s="9"/>
      <c r="BN490" s="9"/>
      <c r="BO490" s="9"/>
      <c r="BP490" s="9"/>
      <c r="BQ490" s="9"/>
      <c r="BR490" s="9"/>
      <c r="BS490" s="9"/>
      <c r="BT490" s="9"/>
    </row>
    <row r="491" spans="1:72" s="379" customFormat="1" hidden="1" x14ac:dyDescent="0.25">
      <c r="A491" s="5">
        <v>1</v>
      </c>
      <c r="B491" s="377"/>
      <c r="C491" s="378"/>
      <c r="D491" s="76"/>
      <c r="E491" s="76"/>
      <c r="F491" s="76"/>
      <c r="G491" s="76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  <c r="AA491" s="9"/>
      <c r="AB491" s="9"/>
      <c r="AC491" s="9"/>
      <c r="AD491" s="9"/>
      <c r="AE491" s="9"/>
      <c r="AF491" s="9"/>
      <c r="AG491" s="9"/>
      <c r="AH491" s="9"/>
      <c r="AI491" s="9"/>
      <c r="AJ491" s="9"/>
      <c r="AK491" s="9"/>
      <c r="AL491" s="9"/>
      <c r="AM491" s="9"/>
      <c r="AN491" s="9"/>
      <c r="AO491" s="9"/>
      <c r="AP491" s="9"/>
      <c r="AQ491" s="9"/>
      <c r="AR491" s="9"/>
      <c r="AS491" s="9"/>
      <c r="AT491" s="9"/>
      <c r="AU491" s="9"/>
      <c r="AV491" s="9"/>
      <c r="AW491" s="9"/>
      <c r="AX491" s="9"/>
      <c r="AY491" s="9"/>
      <c r="AZ491" s="9"/>
      <c r="BA491" s="9"/>
      <c r="BB491" s="9"/>
      <c r="BC491" s="9"/>
      <c r="BD491" s="9"/>
      <c r="BE491" s="9"/>
      <c r="BF491" s="9"/>
      <c r="BG491" s="9"/>
      <c r="BH491" s="9"/>
      <c r="BI491" s="9"/>
      <c r="BJ491" s="9"/>
      <c r="BK491" s="9"/>
      <c r="BL491" s="9"/>
      <c r="BM491" s="9"/>
      <c r="BN491" s="9"/>
      <c r="BO491" s="9"/>
      <c r="BP491" s="9"/>
      <c r="BQ491" s="9"/>
      <c r="BR491" s="9"/>
      <c r="BS491" s="9"/>
      <c r="BT491" s="9"/>
    </row>
    <row r="492" spans="1:72" ht="15.75" hidden="1" x14ac:dyDescent="0.25">
      <c r="A492" s="5">
        <v>1</v>
      </c>
      <c r="B492" s="380" t="s">
        <v>142</v>
      </c>
      <c r="C492" s="309"/>
      <c r="D492" s="2"/>
      <c r="E492" s="2"/>
      <c r="F492" s="2"/>
      <c r="G492" s="2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  <c r="AA492" s="9"/>
      <c r="AB492" s="9"/>
      <c r="AC492" s="9"/>
      <c r="AD492" s="9"/>
      <c r="AE492" s="9"/>
      <c r="AF492" s="9"/>
      <c r="AG492" s="9"/>
      <c r="AH492" s="9"/>
      <c r="AI492" s="9"/>
      <c r="AJ492" s="9"/>
      <c r="AK492" s="9"/>
      <c r="AL492" s="9"/>
      <c r="AM492" s="9"/>
      <c r="AN492" s="9"/>
      <c r="AO492" s="9"/>
      <c r="AP492" s="9"/>
      <c r="AQ492" s="9"/>
      <c r="AR492" s="9"/>
      <c r="AS492" s="9"/>
      <c r="AT492" s="9"/>
      <c r="AU492" s="9"/>
      <c r="AV492" s="9"/>
      <c r="AW492" s="9"/>
      <c r="AX492" s="9"/>
      <c r="AY492" s="9"/>
      <c r="AZ492" s="9"/>
      <c r="BA492" s="9"/>
      <c r="BB492" s="9"/>
      <c r="BC492" s="9"/>
      <c r="BD492" s="9"/>
      <c r="BE492" s="9"/>
      <c r="BF492" s="9"/>
      <c r="BG492" s="9"/>
      <c r="BH492" s="9"/>
      <c r="BI492" s="9"/>
      <c r="BJ492" s="9"/>
      <c r="BK492" s="9"/>
      <c r="BL492" s="9"/>
      <c r="BM492" s="9"/>
      <c r="BN492" s="9"/>
      <c r="BO492" s="9"/>
      <c r="BP492" s="9"/>
      <c r="BQ492" s="9"/>
      <c r="BR492" s="9"/>
      <c r="BS492" s="9"/>
      <c r="BT492" s="9"/>
    </row>
    <row r="493" spans="1:72" hidden="1" x14ac:dyDescent="0.25">
      <c r="A493" s="5">
        <v>1</v>
      </c>
      <c r="B493" s="10" t="s">
        <v>138</v>
      </c>
      <c r="C493" s="11"/>
      <c r="D493" s="2"/>
      <c r="E493" s="2"/>
      <c r="F493" s="2"/>
      <c r="G493" s="2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  <c r="AA493" s="9"/>
      <c r="AB493" s="9"/>
      <c r="AC493" s="9"/>
      <c r="AD493" s="9"/>
      <c r="AE493" s="9"/>
      <c r="AF493" s="9"/>
      <c r="AG493" s="9"/>
      <c r="AH493" s="9"/>
      <c r="AI493" s="9"/>
      <c r="AJ493" s="9"/>
      <c r="AK493" s="9"/>
      <c r="AL493" s="9"/>
      <c r="AM493" s="9"/>
      <c r="AN493" s="9"/>
      <c r="AO493" s="9"/>
      <c r="AP493" s="9"/>
      <c r="AQ493" s="9"/>
      <c r="AR493" s="9"/>
      <c r="AS493" s="9"/>
      <c r="AT493" s="9"/>
      <c r="AU493" s="9"/>
      <c r="AV493" s="9"/>
      <c r="AW493" s="9"/>
      <c r="AX493" s="9"/>
      <c r="AY493" s="9"/>
      <c r="AZ493" s="9"/>
      <c r="BA493" s="9"/>
      <c r="BB493" s="9"/>
      <c r="BC493" s="9"/>
      <c r="BD493" s="9"/>
      <c r="BE493" s="9"/>
      <c r="BF493" s="9"/>
      <c r="BG493" s="9"/>
      <c r="BH493" s="9"/>
      <c r="BI493" s="9"/>
      <c r="BJ493" s="9"/>
      <c r="BK493" s="9"/>
      <c r="BL493" s="9"/>
      <c r="BM493" s="9"/>
      <c r="BN493" s="9"/>
      <c r="BO493" s="9"/>
      <c r="BP493" s="9"/>
      <c r="BQ493" s="9"/>
      <c r="BR493" s="9"/>
      <c r="BS493" s="9"/>
      <c r="BT493" s="9"/>
    </row>
    <row r="494" spans="1:72" ht="30" hidden="1" x14ac:dyDescent="0.25">
      <c r="A494" s="5">
        <v>1</v>
      </c>
      <c r="B494" s="12" t="s">
        <v>234</v>
      </c>
      <c r="C494" s="11"/>
      <c r="D494" s="2">
        <f>D495/2.7</f>
        <v>1596.2962962962963</v>
      </c>
      <c r="E494" s="2"/>
      <c r="F494" s="2"/>
      <c r="G494" s="2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  <c r="AA494" s="9"/>
      <c r="AB494" s="9"/>
      <c r="AC494" s="9"/>
      <c r="AD494" s="9"/>
      <c r="AE494" s="9"/>
      <c r="AF494" s="9"/>
      <c r="AG494" s="9"/>
      <c r="AH494" s="9"/>
      <c r="AI494" s="9"/>
      <c r="AJ494" s="9"/>
      <c r="AK494" s="9"/>
      <c r="AL494" s="9"/>
      <c r="AM494" s="9"/>
      <c r="AN494" s="9"/>
      <c r="AO494" s="9"/>
      <c r="AP494" s="9"/>
      <c r="AQ494" s="9"/>
      <c r="AR494" s="9"/>
      <c r="AS494" s="9"/>
      <c r="AT494" s="9"/>
      <c r="AU494" s="9"/>
      <c r="AV494" s="9"/>
      <c r="AW494" s="9"/>
      <c r="AX494" s="9"/>
      <c r="AY494" s="9"/>
      <c r="AZ494" s="9"/>
      <c r="BA494" s="9"/>
      <c r="BB494" s="9"/>
      <c r="BC494" s="9"/>
      <c r="BD494" s="9"/>
      <c r="BE494" s="9"/>
      <c r="BF494" s="9"/>
      <c r="BG494" s="9"/>
      <c r="BH494" s="9"/>
      <c r="BI494" s="9"/>
      <c r="BJ494" s="9"/>
      <c r="BK494" s="9"/>
      <c r="BL494" s="9"/>
      <c r="BM494" s="9"/>
      <c r="BN494" s="9"/>
      <c r="BO494" s="9"/>
      <c r="BP494" s="9"/>
      <c r="BQ494" s="9"/>
      <c r="BR494" s="9"/>
      <c r="BS494" s="9"/>
      <c r="BT494" s="9"/>
    </row>
    <row r="495" spans="1:72" hidden="1" x14ac:dyDescent="0.25">
      <c r="A495" s="5">
        <v>1</v>
      </c>
      <c r="B495" s="12" t="s">
        <v>213</v>
      </c>
      <c r="C495" s="15"/>
      <c r="D495" s="2">
        <v>4310</v>
      </c>
      <c r="E495" s="15"/>
      <c r="F495" s="15"/>
      <c r="G495" s="15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  <c r="AA495" s="9"/>
      <c r="AB495" s="9"/>
      <c r="AC495" s="9"/>
      <c r="AD495" s="9"/>
      <c r="AE495" s="9"/>
      <c r="AF495" s="9"/>
      <c r="AG495" s="9"/>
      <c r="AH495" s="9"/>
      <c r="AI495" s="9"/>
      <c r="AJ495" s="9"/>
      <c r="AK495" s="9"/>
      <c r="AL495" s="9"/>
      <c r="AM495" s="9"/>
      <c r="AN495" s="9"/>
      <c r="AO495" s="9"/>
      <c r="AP495" s="9"/>
      <c r="AQ495" s="9"/>
      <c r="AR495" s="9"/>
      <c r="AS495" s="9"/>
      <c r="AT495" s="9"/>
      <c r="AU495" s="9"/>
      <c r="AV495" s="9"/>
      <c r="AW495" s="9"/>
      <c r="AX495" s="9"/>
      <c r="AY495" s="9"/>
      <c r="AZ495" s="9"/>
      <c r="BA495" s="9"/>
      <c r="BB495" s="9"/>
      <c r="BC495" s="9"/>
      <c r="BD495" s="9"/>
      <c r="BE495" s="9"/>
      <c r="BF495" s="9"/>
      <c r="BG495" s="9"/>
      <c r="BH495" s="9"/>
      <c r="BI495" s="9"/>
      <c r="BJ495" s="9"/>
      <c r="BK495" s="9"/>
      <c r="BL495" s="9"/>
      <c r="BM495" s="9"/>
      <c r="BN495" s="9"/>
      <c r="BO495" s="9"/>
      <c r="BP495" s="9"/>
      <c r="BQ495" s="9"/>
      <c r="BR495" s="9"/>
      <c r="BS495" s="9"/>
      <c r="BT495" s="9"/>
    </row>
    <row r="496" spans="1:72" hidden="1" x14ac:dyDescent="0.25">
      <c r="A496" s="5">
        <v>1</v>
      </c>
      <c r="B496" s="13" t="s">
        <v>87</v>
      </c>
      <c r="C496" s="11"/>
      <c r="D496" s="2">
        <f>D497/8.5</f>
        <v>32992</v>
      </c>
      <c r="E496" s="2"/>
      <c r="F496" s="2"/>
      <c r="G496" s="2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  <c r="AA496" s="9"/>
      <c r="AB496" s="9"/>
      <c r="AC496" s="9"/>
      <c r="AD496" s="9"/>
      <c r="AE496" s="9"/>
      <c r="AF496" s="9"/>
      <c r="AG496" s="9"/>
      <c r="AH496" s="9"/>
      <c r="AI496" s="9"/>
      <c r="AJ496" s="9"/>
      <c r="AK496" s="9"/>
      <c r="AL496" s="9"/>
      <c r="AM496" s="9"/>
      <c r="AN496" s="9"/>
      <c r="AO496" s="9"/>
      <c r="AP496" s="9"/>
      <c r="AQ496" s="9"/>
      <c r="AR496" s="9"/>
      <c r="AS496" s="9"/>
      <c r="AT496" s="9"/>
      <c r="AU496" s="9"/>
      <c r="AV496" s="9"/>
      <c r="AW496" s="9"/>
      <c r="AX496" s="9"/>
      <c r="AY496" s="9"/>
      <c r="AZ496" s="9"/>
      <c r="BA496" s="9"/>
      <c r="BB496" s="9"/>
      <c r="BC496" s="9"/>
      <c r="BD496" s="9"/>
      <c r="BE496" s="9"/>
      <c r="BF496" s="9"/>
      <c r="BG496" s="9"/>
      <c r="BH496" s="9"/>
      <c r="BI496" s="9"/>
      <c r="BJ496" s="9"/>
      <c r="BK496" s="9"/>
      <c r="BL496" s="9"/>
      <c r="BM496" s="9"/>
      <c r="BN496" s="9"/>
      <c r="BO496" s="9"/>
      <c r="BP496" s="9"/>
      <c r="BQ496" s="9"/>
      <c r="BR496" s="9"/>
      <c r="BS496" s="9"/>
      <c r="BT496" s="9"/>
    </row>
    <row r="497" spans="1:72" hidden="1" x14ac:dyDescent="0.25">
      <c r="A497" s="5">
        <v>1</v>
      </c>
      <c r="B497" s="25" t="s">
        <v>110</v>
      </c>
      <c r="C497" s="11"/>
      <c r="D497" s="2">
        <v>280432</v>
      </c>
      <c r="E497" s="2"/>
      <c r="F497" s="2"/>
      <c r="G497" s="2"/>
      <c r="H497" s="265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  <c r="AA497" s="9"/>
      <c r="AB497" s="9"/>
      <c r="AC497" s="9"/>
      <c r="AD497" s="9"/>
      <c r="AE497" s="9"/>
      <c r="AF497" s="9"/>
      <c r="AG497" s="9"/>
      <c r="AH497" s="9"/>
      <c r="AI497" s="9"/>
      <c r="AJ497" s="9"/>
      <c r="AK497" s="9"/>
      <c r="AL497" s="9"/>
      <c r="AM497" s="9"/>
      <c r="AN497" s="9"/>
      <c r="AO497" s="9"/>
      <c r="AP497" s="9"/>
      <c r="AQ497" s="9"/>
      <c r="AR497" s="9"/>
      <c r="AS497" s="9"/>
      <c r="AT497" s="9"/>
      <c r="AU497" s="9"/>
      <c r="AV497" s="9"/>
      <c r="AW497" s="9"/>
      <c r="AX497" s="9"/>
      <c r="AY497" s="9"/>
      <c r="AZ497" s="9"/>
      <c r="BA497" s="9"/>
      <c r="BB497" s="9"/>
      <c r="BC497" s="9"/>
      <c r="BD497" s="9"/>
      <c r="BE497" s="9"/>
      <c r="BF497" s="9"/>
      <c r="BG497" s="9"/>
      <c r="BH497" s="9"/>
      <c r="BI497" s="9"/>
      <c r="BJ497" s="9"/>
      <c r="BK497" s="9"/>
      <c r="BL497" s="9"/>
      <c r="BM497" s="9"/>
      <c r="BN497" s="9"/>
      <c r="BO497" s="9"/>
      <c r="BP497" s="9"/>
      <c r="BQ497" s="9"/>
      <c r="BR497" s="9"/>
      <c r="BS497" s="9"/>
      <c r="BT497" s="9"/>
    </row>
    <row r="498" spans="1:72" ht="30" hidden="1" x14ac:dyDescent="0.25">
      <c r="A498" s="5">
        <v>1</v>
      </c>
      <c r="B498" s="13" t="s">
        <v>88</v>
      </c>
      <c r="C498" s="11"/>
      <c r="D498" s="2"/>
      <c r="E498" s="2"/>
      <c r="F498" s="2"/>
      <c r="G498" s="2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  <c r="AA498" s="9"/>
      <c r="AB498" s="9"/>
      <c r="AC498" s="9"/>
      <c r="AD498" s="9"/>
      <c r="AE498" s="9"/>
      <c r="AF498" s="9"/>
      <c r="AG498" s="9"/>
      <c r="AH498" s="9"/>
      <c r="AI498" s="9"/>
      <c r="AJ498" s="9"/>
      <c r="AK498" s="9"/>
      <c r="AL498" s="9"/>
      <c r="AM498" s="9"/>
      <c r="AN498" s="9"/>
      <c r="AO498" s="9"/>
      <c r="AP498" s="9"/>
      <c r="AQ498" s="9"/>
      <c r="AR498" s="9"/>
      <c r="AS498" s="9"/>
      <c r="AT498" s="9"/>
      <c r="AU498" s="9"/>
      <c r="AV498" s="9"/>
      <c r="AW498" s="9"/>
      <c r="AX498" s="9"/>
      <c r="AY498" s="9"/>
      <c r="AZ498" s="9"/>
      <c r="BA498" s="9"/>
      <c r="BB498" s="9"/>
      <c r="BC498" s="9"/>
      <c r="BD498" s="9"/>
      <c r="BE498" s="9"/>
      <c r="BF498" s="9"/>
      <c r="BG498" s="9"/>
      <c r="BH498" s="9"/>
      <c r="BI498" s="9"/>
      <c r="BJ498" s="9"/>
      <c r="BK498" s="9"/>
      <c r="BL498" s="9"/>
      <c r="BM498" s="9"/>
      <c r="BN498" s="9"/>
      <c r="BO498" s="9"/>
      <c r="BP498" s="9"/>
      <c r="BQ498" s="9"/>
      <c r="BR498" s="9"/>
      <c r="BS498" s="9"/>
      <c r="BT498" s="9"/>
    </row>
    <row r="499" spans="1:72" hidden="1" x14ac:dyDescent="0.25">
      <c r="A499" s="5">
        <v>1</v>
      </c>
      <c r="B499" s="163" t="s">
        <v>111</v>
      </c>
      <c r="C499" s="11"/>
      <c r="D499" s="8">
        <f>D494+ROUND(D497/3.9,0)+D498</f>
        <v>73502.296296296292</v>
      </c>
      <c r="E499" s="2"/>
      <c r="F499" s="2"/>
      <c r="G499" s="2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  <c r="AA499" s="9"/>
      <c r="AB499" s="9"/>
      <c r="AC499" s="9"/>
      <c r="AD499" s="9"/>
      <c r="AE499" s="9"/>
      <c r="AF499" s="9"/>
      <c r="AG499" s="9"/>
      <c r="AH499" s="9"/>
      <c r="AI499" s="9"/>
      <c r="AJ499" s="9"/>
      <c r="AK499" s="9"/>
      <c r="AL499" s="9"/>
      <c r="AM499" s="9"/>
      <c r="AN499" s="9"/>
      <c r="AO499" s="9"/>
      <c r="AP499" s="9"/>
      <c r="AQ499" s="9"/>
      <c r="AR499" s="9"/>
      <c r="AS499" s="9"/>
      <c r="AT499" s="9"/>
      <c r="AU499" s="9"/>
      <c r="AV499" s="9"/>
      <c r="AW499" s="9"/>
      <c r="AX499" s="9"/>
      <c r="AY499" s="9"/>
      <c r="AZ499" s="9"/>
      <c r="BA499" s="9"/>
      <c r="BB499" s="9"/>
      <c r="BC499" s="9"/>
      <c r="BD499" s="9"/>
      <c r="BE499" s="9"/>
      <c r="BF499" s="9"/>
      <c r="BG499" s="9"/>
      <c r="BH499" s="9"/>
      <c r="BI499" s="9"/>
      <c r="BJ499" s="9"/>
      <c r="BK499" s="9"/>
      <c r="BL499" s="9"/>
      <c r="BM499" s="9"/>
      <c r="BN499" s="9"/>
      <c r="BO499" s="9"/>
      <c r="BP499" s="9"/>
      <c r="BQ499" s="9"/>
      <c r="BR499" s="9"/>
      <c r="BS499" s="9"/>
      <c r="BT499" s="9"/>
    </row>
    <row r="500" spans="1:72" ht="15.75" hidden="1" thickBot="1" x14ac:dyDescent="0.3">
      <c r="A500" s="5">
        <v>1</v>
      </c>
      <c r="B500" s="362" t="s">
        <v>10</v>
      </c>
      <c r="C500" s="363"/>
      <c r="D500" s="363"/>
      <c r="E500" s="363"/>
      <c r="F500" s="363"/>
      <c r="G500" s="363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  <c r="AA500" s="9"/>
      <c r="AB500" s="9"/>
      <c r="AC500" s="9"/>
      <c r="AD500" s="9"/>
      <c r="AE500" s="9"/>
      <c r="AF500" s="9"/>
      <c r="AG500" s="9"/>
      <c r="AH500" s="9"/>
      <c r="AI500" s="9"/>
      <c r="AJ500" s="9"/>
      <c r="AK500" s="9"/>
      <c r="AL500" s="9"/>
      <c r="AM500" s="9"/>
      <c r="AN500" s="9"/>
      <c r="AO500" s="9"/>
      <c r="AP500" s="9"/>
      <c r="AQ500" s="9"/>
      <c r="AR500" s="9"/>
      <c r="AS500" s="9"/>
      <c r="AT500" s="9"/>
      <c r="AU500" s="9"/>
      <c r="AV500" s="9"/>
      <c r="AW500" s="9"/>
      <c r="AX500" s="9"/>
      <c r="AY500" s="9"/>
      <c r="AZ500" s="9"/>
      <c r="BA500" s="9"/>
      <c r="BB500" s="9"/>
      <c r="BC500" s="9"/>
      <c r="BD500" s="9"/>
      <c r="BE500" s="9"/>
      <c r="BF500" s="9"/>
      <c r="BG500" s="9"/>
      <c r="BH500" s="9"/>
      <c r="BI500" s="9"/>
      <c r="BJ500" s="9"/>
      <c r="BK500" s="9"/>
      <c r="BL500" s="9"/>
      <c r="BM500" s="9"/>
      <c r="BN500" s="9"/>
      <c r="BO500" s="9"/>
      <c r="BP500" s="9"/>
      <c r="BQ500" s="9"/>
      <c r="BR500" s="9"/>
      <c r="BS500" s="9"/>
      <c r="BT500" s="9"/>
    </row>
    <row r="501" spans="1:72" s="379" customFormat="1" hidden="1" x14ac:dyDescent="0.25">
      <c r="A501" s="5">
        <v>1</v>
      </c>
      <c r="B501" s="377"/>
      <c r="C501" s="378"/>
      <c r="D501" s="76"/>
      <c r="E501" s="76"/>
      <c r="F501" s="76"/>
      <c r="G501" s="76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  <c r="AA501" s="9"/>
      <c r="AB501" s="9"/>
      <c r="AC501" s="9"/>
      <c r="AD501" s="9"/>
      <c r="AE501" s="9"/>
      <c r="AF501" s="9"/>
      <c r="AG501" s="9"/>
      <c r="AH501" s="9"/>
      <c r="AI501" s="9"/>
      <c r="AJ501" s="9"/>
      <c r="AK501" s="9"/>
      <c r="AL501" s="9"/>
      <c r="AM501" s="9"/>
      <c r="AN501" s="9"/>
      <c r="AO501" s="9"/>
      <c r="AP501" s="9"/>
      <c r="AQ501" s="9"/>
      <c r="AR501" s="9"/>
      <c r="AS501" s="9"/>
      <c r="AT501" s="9"/>
      <c r="AU501" s="9"/>
      <c r="AV501" s="9"/>
      <c r="AW501" s="9"/>
      <c r="AX501" s="9"/>
      <c r="AY501" s="9"/>
      <c r="AZ501" s="9"/>
      <c r="BA501" s="9"/>
      <c r="BB501" s="9"/>
      <c r="BC501" s="9"/>
      <c r="BD501" s="9"/>
      <c r="BE501" s="9"/>
      <c r="BF501" s="9"/>
      <c r="BG501" s="9"/>
      <c r="BH501" s="9"/>
      <c r="BI501" s="9"/>
      <c r="BJ501" s="9"/>
      <c r="BK501" s="9"/>
      <c r="BL501" s="9"/>
      <c r="BM501" s="9"/>
      <c r="BN501" s="9"/>
      <c r="BO501" s="9"/>
      <c r="BP501" s="9"/>
      <c r="BQ501" s="9"/>
      <c r="BR501" s="9"/>
      <c r="BS501" s="9"/>
      <c r="BT501" s="9"/>
    </row>
    <row r="502" spans="1:72" ht="15.75" hidden="1" x14ac:dyDescent="0.25">
      <c r="A502" s="5">
        <v>1</v>
      </c>
      <c r="B502" s="332" t="s">
        <v>143</v>
      </c>
      <c r="C502" s="309"/>
      <c r="D502" s="2"/>
      <c r="E502" s="2"/>
      <c r="F502" s="2"/>
      <c r="G502" s="2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  <c r="AA502" s="9"/>
      <c r="AB502" s="9"/>
      <c r="AC502" s="9"/>
      <c r="AD502" s="9"/>
      <c r="AE502" s="9"/>
      <c r="AF502" s="9"/>
      <c r="AG502" s="9"/>
      <c r="AH502" s="9"/>
      <c r="AI502" s="9"/>
      <c r="AJ502" s="9"/>
      <c r="AK502" s="9"/>
      <c r="AL502" s="9"/>
      <c r="AM502" s="9"/>
      <c r="AN502" s="9"/>
      <c r="AO502" s="9"/>
      <c r="AP502" s="9"/>
      <c r="AQ502" s="9"/>
      <c r="AR502" s="9"/>
      <c r="AS502" s="9"/>
      <c r="AT502" s="9"/>
      <c r="AU502" s="9"/>
      <c r="AV502" s="9"/>
      <c r="AW502" s="9"/>
      <c r="AX502" s="9"/>
      <c r="AY502" s="9"/>
      <c r="AZ502" s="9"/>
      <c r="BA502" s="9"/>
      <c r="BB502" s="9"/>
      <c r="BC502" s="9"/>
      <c r="BD502" s="9"/>
      <c r="BE502" s="9"/>
      <c r="BF502" s="9"/>
      <c r="BG502" s="9"/>
      <c r="BH502" s="9"/>
      <c r="BI502" s="9"/>
      <c r="BJ502" s="9"/>
      <c r="BK502" s="9"/>
      <c r="BL502" s="9"/>
      <c r="BM502" s="9"/>
      <c r="BN502" s="9"/>
      <c r="BO502" s="9"/>
      <c r="BP502" s="9"/>
      <c r="BQ502" s="9"/>
      <c r="BR502" s="9"/>
      <c r="BS502" s="9"/>
      <c r="BT502" s="9"/>
    </row>
    <row r="503" spans="1:72" hidden="1" x14ac:dyDescent="0.25">
      <c r="A503" s="5">
        <v>1</v>
      </c>
      <c r="B503" s="10" t="s">
        <v>138</v>
      </c>
      <c r="C503" s="11"/>
      <c r="D503" s="2"/>
      <c r="E503" s="2"/>
      <c r="F503" s="2"/>
      <c r="G503" s="2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  <c r="AA503" s="9"/>
      <c r="AB503" s="9"/>
      <c r="AC503" s="9"/>
      <c r="AD503" s="9"/>
      <c r="AE503" s="9"/>
      <c r="AF503" s="9"/>
      <c r="AG503" s="9"/>
      <c r="AH503" s="9"/>
      <c r="AI503" s="9"/>
      <c r="AJ503" s="9"/>
      <c r="AK503" s="9"/>
      <c r="AL503" s="9"/>
      <c r="AM503" s="9"/>
      <c r="AN503" s="9"/>
      <c r="AO503" s="9"/>
      <c r="AP503" s="9"/>
      <c r="AQ503" s="9"/>
      <c r="AR503" s="9"/>
      <c r="AS503" s="9"/>
      <c r="AT503" s="9"/>
      <c r="AU503" s="9"/>
      <c r="AV503" s="9"/>
      <c r="AW503" s="9"/>
      <c r="AX503" s="9"/>
      <c r="AY503" s="9"/>
      <c r="AZ503" s="9"/>
      <c r="BA503" s="9"/>
      <c r="BB503" s="9"/>
      <c r="BC503" s="9"/>
      <c r="BD503" s="9"/>
      <c r="BE503" s="9"/>
      <c r="BF503" s="9"/>
      <c r="BG503" s="9"/>
      <c r="BH503" s="9"/>
      <c r="BI503" s="9"/>
      <c r="BJ503" s="9"/>
      <c r="BK503" s="9"/>
      <c r="BL503" s="9"/>
      <c r="BM503" s="9"/>
      <c r="BN503" s="9"/>
      <c r="BO503" s="9"/>
      <c r="BP503" s="9"/>
      <c r="BQ503" s="9"/>
      <c r="BR503" s="9"/>
      <c r="BS503" s="9"/>
      <c r="BT503" s="9"/>
    </row>
    <row r="504" spans="1:72" ht="30" hidden="1" x14ac:dyDescent="0.25">
      <c r="A504" s="5">
        <v>1</v>
      </c>
      <c r="B504" s="12" t="s">
        <v>234</v>
      </c>
      <c r="C504" s="11"/>
      <c r="D504" s="2">
        <f>D505/2.7</f>
        <v>2592.5925925925926</v>
      </c>
      <c r="E504" s="2"/>
      <c r="F504" s="2"/>
      <c r="G504" s="2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  <c r="AA504" s="9"/>
      <c r="AB504" s="9"/>
      <c r="AC504" s="9"/>
      <c r="AD504" s="9"/>
      <c r="AE504" s="9"/>
      <c r="AF504" s="9"/>
      <c r="AG504" s="9"/>
      <c r="AH504" s="9"/>
      <c r="AI504" s="9"/>
      <c r="AJ504" s="9"/>
      <c r="AK504" s="9"/>
      <c r="AL504" s="9"/>
      <c r="AM504" s="9"/>
      <c r="AN504" s="9"/>
      <c r="AO504" s="9"/>
      <c r="AP504" s="9"/>
      <c r="AQ504" s="9"/>
      <c r="AR504" s="9"/>
      <c r="AS504" s="9"/>
      <c r="AT504" s="9"/>
      <c r="AU504" s="9"/>
      <c r="AV504" s="9"/>
      <c r="AW504" s="9"/>
      <c r="AX504" s="9"/>
      <c r="AY504" s="9"/>
      <c r="AZ504" s="9"/>
      <c r="BA504" s="9"/>
      <c r="BB504" s="9"/>
      <c r="BC504" s="9"/>
      <c r="BD504" s="9"/>
      <c r="BE504" s="9"/>
      <c r="BF504" s="9"/>
      <c r="BG504" s="9"/>
      <c r="BH504" s="9"/>
      <c r="BI504" s="9"/>
      <c r="BJ504" s="9"/>
      <c r="BK504" s="9"/>
      <c r="BL504" s="9"/>
      <c r="BM504" s="9"/>
      <c r="BN504" s="9"/>
      <c r="BO504" s="9"/>
      <c r="BP504" s="9"/>
      <c r="BQ504" s="9"/>
      <c r="BR504" s="9"/>
      <c r="BS504" s="9"/>
      <c r="BT504" s="9"/>
    </row>
    <row r="505" spans="1:72" hidden="1" x14ac:dyDescent="0.25">
      <c r="A505" s="5">
        <v>1</v>
      </c>
      <c r="B505" s="12" t="s">
        <v>213</v>
      </c>
      <c r="C505" s="15"/>
      <c r="D505" s="2">
        <v>7000</v>
      </c>
      <c r="E505" s="15"/>
      <c r="F505" s="15"/>
      <c r="G505" s="15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  <c r="AA505" s="9"/>
      <c r="AB505" s="9"/>
      <c r="AC505" s="9"/>
      <c r="AD505" s="9"/>
      <c r="AE505" s="9"/>
      <c r="AF505" s="9"/>
      <c r="AG505" s="9"/>
      <c r="AH505" s="9"/>
      <c r="AI505" s="9"/>
      <c r="AJ505" s="9"/>
      <c r="AK505" s="9"/>
      <c r="AL505" s="9"/>
      <c r="AM505" s="9"/>
      <c r="AN505" s="9"/>
      <c r="AO505" s="9"/>
      <c r="AP505" s="9"/>
      <c r="AQ505" s="9"/>
      <c r="AR505" s="9"/>
      <c r="AS505" s="9"/>
      <c r="AT505" s="9"/>
      <c r="AU505" s="9"/>
      <c r="AV505" s="9"/>
      <c r="AW505" s="9"/>
      <c r="AX505" s="9"/>
      <c r="AY505" s="9"/>
      <c r="AZ505" s="9"/>
      <c r="BA505" s="9"/>
      <c r="BB505" s="9"/>
      <c r="BC505" s="9"/>
      <c r="BD505" s="9"/>
      <c r="BE505" s="9"/>
      <c r="BF505" s="9"/>
      <c r="BG505" s="9"/>
      <c r="BH505" s="9"/>
      <c r="BI505" s="9"/>
      <c r="BJ505" s="9"/>
      <c r="BK505" s="9"/>
      <c r="BL505" s="9"/>
      <c r="BM505" s="9"/>
      <c r="BN505" s="9"/>
      <c r="BO505" s="9"/>
      <c r="BP505" s="9"/>
      <c r="BQ505" s="9"/>
      <c r="BR505" s="9"/>
      <c r="BS505" s="9"/>
      <c r="BT505" s="9"/>
    </row>
    <row r="506" spans="1:72" hidden="1" x14ac:dyDescent="0.25">
      <c r="A506" s="5">
        <v>1</v>
      </c>
      <c r="B506" s="13" t="s">
        <v>87</v>
      </c>
      <c r="C506" s="11"/>
      <c r="D506" s="2">
        <f>(D507+D508)/8.5</f>
        <v>24742.941176470587</v>
      </c>
      <c r="E506" s="2"/>
      <c r="F506" s="2"/>
      <c r="G506" s="2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  <c r="AA506" s="9"/>
      <c r="AB506" s="9"/>
      <c r="AC506" s="9"/>
      <c r="AD506" s="9"/>
      <c r="AE506" s="9"/>
      <c r="AF506" s="9"/>
      <c r="AG506" s="9"/>
      <c r="AH506" s="9"/>
      <c r="AI506" s="9"/>
      <c r="AJ506" s="9"/>
      <c r="AK506" s="9"/>
      <c r="AL506" s="9"/>
      <c r="AM506" s="9"/>
      <c r="AN506" s="9"/>
      <c r="AO506" s="9"/>
      <c r="AP506" s="9"/>
      <c r="AQ506" s="9"/>
      <c r="AR506" s="9"/>
      <c r="AS506" s="9"/>
      <c r="AT506" s="9"/>
      <c r="AU506" s="9"/>
      <c r="AV506" s="9"/>
      <c r="AW506" s="9"/>
      <c r="AX506" s="9"/>
      <c r="AY506" s="9"/>
      <c r="AZ506" s="9"/>
      <c r="BA506" s="9"/>
      <c r="BB506" s="9"/>
      <c r="BC506" s="9"/>
      <c r="BD506" s="9"/>
      <c r="BE506" s="9"/>
      <c r="BF506" s="9"/>
      <c r="BG506" s="9"/>
      <c r="BH506" s="9"/>
      <c r="BI506" s="9"/>
      <c r="BJ506" s="9"/>
      <c r="BK506" s="9"/>
      <c r="BL506" s="9"/>
      <c r="BM506" s="9"/>
      <c r="BN506" s="9"/>
      <c r="BO506" s="9"/>
      <c r="BP506" s="9"/>
      <c r="BQ506" s="9"/>
      <c r="BR506" s="9"/>
      <c r="BS506" s="9"/>
      <c r="BT506" s="9"/>
    </row>
    <row r="507" spans="1:72" hidden="1" x14ac:dyDescent="0.25">
      <c r="A507" s="5">
        <v>1</v>
      </c>
      <c r="B507" s="237" t="s">
        <v>195</v>
      </c>
      <c r="C507" s="11"/>
      <c r="D507" s="2">
        <v>209315</v>
      </c>
      <c r="E507" s="2"/>
      <c r="F507" s="2"/>
      <c r="G507" s="2"/>
      <c r="H507" s="265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  <c r="AA507" s="9"/>
      <c r="AB507" s="9"/>
      <c r="AC507" s="9"/>
      <c r="AD507" s="9"/>
      <c r="AE507" s="9"/>
      <c r="AF507" s="9"/>
      <c r="AG507" s="9"/>
      <c r="AH507" s="9"/>
      <c r="AI507" s="9"/>
      <c r="AJ507" s="9"/>
      <c r="AK507" s="9"/>
      <c r="AL507" s="9"/>
      <c r="AM507" s="9"/>
      <c r="AN507" s="9"/>
      <c r="AO507" s="9"/>
      <c r="AP507" s="9"/>
      <c r="AQ507" s="9"/>
      <c r="AR507" s="9"/>
      <c r="AS507" s="9"/>
      <c r="AT507" s="9"/>
      <c r="AU507" s="9"/>
      <c r="AV507" s="9"/>
      <c r="AW507" s="9"/>
      <c r="AX507" s="9"/>
      <c r="AY507" s="9"/>
      <c r="AZ507" s="9"/>
      <c r="BA507" s="9"/>
      <c r="BB507" s="9"/>
      <c r="BC507" s="9"/>
      <c r="BD507" s="9"/>
      <c r="BE507" s="9"/>
      <c r="BF507" s="9"/>
      <c r="BG507" s="9"/>
      <c r="BH507" s="9"/>
      <c r="BI507" s="9"/>
      <c r="BJ507" s="9"/>
      <c r="BK507" s="9"/>
      <c r="BL507" s="9"/>
      <c r="BM507" s="9"/>
      <c r="BN507" s="9"/>
      <c r="BO507" s="9"/>
      <c r="BP507" s="9"/>
      <c r="BQ507" s="9"/>
      <c r="BR507" s="9"/>
      <c r="BS507" s="9"/>
      <c r="BT507" s="9"/>
    </row>
    <row r="508" spans="1:72" hidden="1" x14ac:dyDescent="0.25">
      <c r="A508" s="5">
        <v>1</v>
      </c>
      <c r="B508" s="237" t="s">
        <v>196</v>
      </c>
      <c r="C508" s="11"/>
      <c r="D508" s="2">
        <v>1000</v>
      </c>
      <c r="E508" s="2"/>
      <c r="F508" s="2"/>
      <c r="G508" s="2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  <c r="AA508" s="9"/>
      <c r="AB508" s="9"/>
      <c r="AC508" s="9"/>
      <c r="AD508" s="9"/>
      <c r="AE508" s="9"/>
      <c r="AF508" s="9"/>
      <c r="AG508" s="9"/>
      <c r="AH508" s="9"/>
      <c r="AI508" s="9"/>
      <c r="AJ508" s="9"/>
      <c r="AK508" s="9"/>
      <c r="AL508" s="9"/>
      <c r="AM508" s="9"/>
      <c r="AN508" s="9"/>
      <c r="AO508" s="9"/>
      <c r="AP508" s="9"/>
      <c r="AQ508" s="9"/>
      <c r="AR508" s="9"/>
      <c r="AS508" s="9"/>
      <c r="AT508" s="9"/>
      <c r="AU508" s="9"/>
      <c r="AV508" s="9"/>
      <c r="AW508" s="9"/>
      <c r="AX508" s="9"/>
      <c r="AY508" s="9"/>
      <c r="AZ508" s="9"/>
      <c r="BA508" s="9"/>
      <c r="BB508" s="9"/>
      <c r="BC508" s="9"/>
      <c r="BD508" s="9"/>
      <c r="BE508" s="9"/>
      <c r="BF508" s="9"/>
      <c r="BG508" s="9"/>
      <c r="BH508" s="9"/>
      <c r="BI508" s="9"/>
      <c r="BJ508" s="9"/>
      <c r="BK508" s="9"/>
      <c r="BL508" s="9"/>
      <c r="BM508" s="9"/>
      <c r="BN508" s="9"/>
      <c r="BO508" s="9"/>
      <c r="BP508" s="9"/>
      <c r="BQ508" s="9"/>
      <c r="BR508" s="9"/>
      <c r="BS508" s="9"/>
      <c r="BT508" s="9"/>
    </row>
    <row r="509" spans="1:72" ht="30" hidden="1" x14ac:dyDescent="0.25">
      <c r="A509" s="5">
        <v>1</v>
      </c>
      <c r="B509" s="13" t="s">
        <v>88</v>
      </c>
      <c r="C509" s="11"/>
      <c r="D509" s="2"/>
      <c r="E509" s="2"/>
      <c r="F509" s="2"/>
      <c r="G509" s="2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  <c r="AA509" s="9"/>
      <c r="AB509" s="9"/>
      <c r="AC509" s="9"/>
      <c r="AD509" s="9"/>
      <c r="AE509" s="9"/>
      <c r="AF509" s="9"/>
      <c r="AG509" s="9"/>
      <c r="AH509" s="9"/>
      <c r="AI509" s="9"/>
      <c r="AJ509" s="9"/>
      <c r="AK509" s="9"/>
      <c r="AL509" s="9"/>
      <c r="AM509" s="9"/>
      <c r="AN509" s="9"/>
      <c r="AO509" s="9"/>
      <c r="AP509" s="9"/>
      <c r="AQ509" s="9"/>
      <c r="AR509" s="9"/>
      <c r="AS509" s="9"/>
      <c r="AT509" s="9"/>
      <c r="AU509" s="9"/>
      <c r="AV509" s="9"/>
      <c r="AW509" s="9"/>
      <c r="AX509" s="9"/>
      <c r="AY509" s="9"/>
      <c r="AZ509" s="9"/>
      <c r="BA509" s="9"/>
      <c r="BB509" s="9"/>
      <c r="BC509" s="9"/>
      <c r="BD509" s="9"/>
      <c r="BE509" s="9"/>
      <c r="BF509" s="9"/>
      <c r="BG509" s="9"/>
      <c r="BH509" s="9"/>
      <c r="BI509" s="9"/>
      <c r="BJ509" s="9"/>
      <c r="BK509" s="9"/>
      <c r="BL509" s="9"/>
      <c r="BM509" s="9"/>
      <c r="BN509" s="9"/>
      <c r="BO509" s="9"/>
      <c r="BP509" s="9"/>
      <c r="BQ509" s="9"/>
      <c r="BR509" s="9"/>
      <c r="BS509" s="9"/>
      <c r="BT509" s="9"/>
    </row>
    <row r="510" spans="1:72" hidden="1" x14ac:dyDescent="0.25">
      <c r="A510" s="5">
        <v>1</v>
      </c>
      <c r="B510" s="163" t="s">
        <v>111</v>
      </c>
      <c r="C510" s="11"/>
      <c r="D510" s="8">
        <f>D504+ROUND((D508+D507)/3.9,0)+D509</f>
        <v>56519.592592592591</v>
      </c>
      <c r="E510" s="2"/>
      <c r="F510" s="2"/>
      <c r="G510" s="2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  <c r="AA510" s="9"/>
      <c r="AB510" s="9"/>
      <c r="AC510" s="9"/>
      <c r="AD510" s="9"/>
      <c r="AE510" s="9"/>
      <c r="AF510" s="9"/>
      <c r="AG510" s="9"/>
      <c r="AH510" s="9"/>
      <c r="AI510" s="9"/>
      <c r="AJ510" s="9"/>
      <c r="AK510" s="9"/>
      <c r="AL510" s="9"/>
      <c r="AM510" s="9"/>
      <c r="AN510" s="9"/>
      <c r="AO510" s="9"/>
      <c r="AP510" s="9"/>
      <c r="AQ510" s="9"/>
      <c r="AR510" s="9"/>
      <c r="AS510" s="9"/>
      <c r="AT510" s="9"/>
      <c r="AU510" s="9"/>
      <c r="AV510" s="9"/>
      <c r="AW510" s="9"/>
      <c r="AX510" s="9"/>
      <c r="AY510" s="9"/>
      <c r="AZ510" s="9"/>
      <c r="BA510" s="9"/>
      <c r="BB510" s="9"/>
      <c r="BC510" s="9"/>
      <c r="BD510" s="9"/>
      <c r="BE510" s="9"/>
      <c r="BF510" s="9"/>
      <c r="BG510" s="9"/>
      <c r="BH510" s="9"/>
      <c r="BI510" s="9"/>
      <c r="BJ510" s="9"/>
      <c r="BK510" s="9"/>
      <c r="BL510" s="9"/>
      <c r="BM510" s="9"/>
      <c r="BN510" s="9"/>
      <c r="BO510" s="9"/>
      <c r="BP510" s="9"/>
      <c r="BQ510" s="9"/>
      <c r="BR510" s="9"/>
      <c r="BS510" s="9"/>
      <c r="BT510" s="9"/>
    </row>
    <row r="511" spans="1:72" ht="15.75" hidden="1" thickBot="1" x14ac:dyDescent="0.3">
      <c r="A511" s="5">
        <v>1</v>
      </c>
      <c r="B511" s="362" t="s">
        <v>10</v>
      </c>
      <c r="C511" s="363"/>
      <c r="D511" s="363"/>
      <c r="E511" s="363"/>
      <c r="F511" s="363"/>
      <c r="G511" s="363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  <c r="AA511" s="9"/>
      <c r="AB511" s="9"/>
      <c r="AC511" s="9"/>
      <c r="AD511" s="9"/>
      <c r="AE511" s="9"/>
      <c r="AF511" s="9"/>
      <c r="AG511" s="9"/>
      <c r="AH511" s="9"/>
      <c r="AI511" s="9"/>
      <c r="AJ511" s="9"/>
      <c r="AK511" s="9"/>
      <c r="AL511" s="9"/>
      <c r="AM511" s="9"/>
      <c r="AN511" s="9"/>
      <c r="AO511" s="9"/>
      <c r="AP511" s="9"/>
      <c r="AQ511" s="9"/>
      <c r="AR511" s="9"/>
      <c r="AS511" s="9"/>
      <c r="AT511" s="9"/>
      <c r="AU511" s="9"/>
      <c r="AV511" s="9"/>
      <c r="AW511" s="9"/>
      <c r="AX511" s="9"/>
      <c r="AY511" s="9"/>
      <c r="AZ511" s="9"/>
      <c r="BA511" s="9"/>
      <c r="BB511" s="9"/>
      <c r="BC511" s="9"/>
      <c r="BD511" s="9"/>
      <c r="BE511" s="9"/>
      <c r="BF511" s="9"/>
      <c r="BG511" s="9"/>
      <c r="BH511" s="9"/>
      <c r="BI511" s="9"/>
      <c r="BJ511" s="9"/>
      <c r="BK511" s="9"/>
      <c r="BL511" s="9"/>
      <c r="BM511" s="9"/>
      <c r="BN511" s="9"/>
      <c r="BO511" s="9"/>
      <c r="BP511" s="9"/>
      <c r="BQ511" s="9"/>
      <c r="BR511" s="9"/>
      <c r="BS511" s="9"/>
      <c r="BT511" s="9"/>
    </row>
    <row r="512" spans="1:72" s="379" customFormat="1" hidden="1" x14ac:dyDescent="0.25">
      <c r="A512" s="5">
        <v>1</v>
      </c>
      <c r="B512" s="381"/>
      <c r="C512" s="374"/>
      <c r="D512" s="2"/>
      <c r="E512" s="2"/>
      <c r="F512" s="2"/>
      <c r="G512" s="2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  <c r="AA512" s="9"/>
      <c r="AB512" s="9"/>
      <c r="AC512" s="9"/>
      <c r="AD512" s="9"/>
      <c r="AE512" s="9"/>
      <c r="AF512" s="9"/>
      <c r="AG512" s="9"/>
      <c r="AH512" s="9"/>
      <c r="AI512" s="9"/>
      <c r="AJ512" s="9"/>
      <c r="AK512" s="9"/>
      <c r="AL512" s="9"/>
      <c r="AM512" s="9"/>
      <c r="AN512" s="9"/>
      <c r="AO512" s="9"/>
      <c r="AP512" s="9"/>
      <c r="AQ512" s="9"/>
      <c r="AR512" s="9"/>
      <c r="AS512" s="9"/>
      <c r="AT512" s="9"/>
      <c r="AU512" s="9"/>
      <c r="AV512" s="9"/>
      <c r="AW512" s="9"/>
      <c r="AX512" s="9"/>
      <c r="AY512" s="9"/>
      <c r="AZ512" s="9"/>
      <c r="BA512" s="9"/>
      <c r="BB512" s="9"/>
      <c r="BC512" s="9"/>
      <c r="BD512" s="9"/>
      <c r="BE512" s="9"/>
      <c r="BF512" s="9"/>
      <c r="BG512" s="9"/>
      <c r="BH512" s="9"/>
      <c r="BI512" s="9"/>
      <c r="BJ512" s="9"/>
      <c r="BK512" s="9"/>
      <c r="BL512" s="9"/>
      <c r="BM512" s="9"/>
      <c r="BN512" s="9"/>
      <c r="BO512" s="9"/>
      <c r="BP512" s="9"/>
      <c r="BQ512" s="9"/>
      <c r="BR512" s="9"/>
      <c r="BS512" s="9"/>
      <c r="BT512" s="9"/>
    </row>
    <row r="513" spans="1:72" ht="15.75" hidden="1" x14ac:dyDescent="0.25">
      <c r="A513" s="5">
        <v>1</v>
      </c>
      <c r="B513" s="332" t="s">
        <v>144</v>
      </c>
      <c r="C513" s="309"/>
      <c r="D513" s="2"/>
      <c r="E513" s="2"/>
      <c r="F513" s="2"/>
      <c r="G513" s="2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  <c r="AA513" s="9"/>
      <c r="AB513" s="9"/>
      <c r="AC513" s="9"/>
      <c r="AD513" s="9"/>
      <c r="AE513" s="9"/>
      <c r="AF513" s="9"/>
      <c r="AG513" s="9"/>
      <c r="AH513" s="9"/>
      <c r="AI513" s="9"/>
      <c r="AJ513" s="9"/>
      <c r="AK513" s="9"/>
      <c r="AL513" s="9"/>
      <c r="AM513" s="9"/>
      <c r="AN513" s="9"/>
      <c r="AO513" s="9"/>
      <c r="AP513" s="9"/>
      <c r="AQ513" s="9"/>
      <c r="AR513" s="9"/>
      <c r="AS513" s="9"/>
      <c r="AT513" s="9"/>
      <c r="AU513" s="9"/>
      <c r="AV513" s="9"/>
      <c r="AW513" s="9"/>
      <c r="AX513" s="9"/>
      <c r="AY513" s="9"/>
      <c r="AZ513" s="9"/>
      <c r="BA513" s="9"/>
      <c r="BB513" s="9"/>
      <c r="BC513" s="9"/>
      <c r="BD513" s="9"/>
      <c r="BE513" s="9"/>
      <c r="BF513" s="9"/>
      <c r="BG513" s="9"/>
      <c r="BH513" s="9"/>
      <c r="BI513" s="9"/>
      <c r="BJ513" s="9"/>
      <c r="BK513" s="9"/>
      <c r="BL513" s="9"/>
      <c r="BM513" s="9"/>
      <c r="BN513" s="9"/>
      <c r="BO513" s="9"/>
      <c r="BP513" s="9"/>
      <c r="BQ513" s="9"/>
      <c r="BR513" s="9"/>
      <c r="BS513" s="9"/>
      <c r="BT513" s="9"/>
    </row>
    <row r="514" spans="1:72" hidden="1" x14ac:dyDescent="0.25">
      <c r="A514" s="5">
        <v>1</v>
      </c>
      <c r="B514" s="10" t="s">
        <v>138</v>
      </c>
      <c r="C514" s="11"/>
      <c r="D514" s="2"/>
      <c r="E514" s="2"/>
      <c r="F514" s="2"/>
      <c r="G514" s="2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  <c r="AA514" s="9"/>
      <c r="AB514" s="9"/>
      <c r="AC514" s="9"/>
      <c r="AD514" s="9"/>
      <c r="AE514" s="9"/>
      <c r="AF514" s="9"/>
      <c r="AG514" s="9"/>
      <c r="AH514" s="9"/>
      <c r="AI514" s="9"/>
      <c r="AJ514" s="9"/>
      <c r="AK514" s="9"/>
      <c r="AL514" s="9"/>
      <c r="AM514" s="9"/>
      <c r="AN514" s="9"/>
      <c r="AO514" s="9"/>
      <c r="AP514" s="9"/>
      <c r="AQ514" s="9"/>
      <c r="AR514" s="9"/>
      <c r="AS514" s="9"/>
      <c r="AT514" s="9"/>
      <c r="AU514" s="9"/>
      <c r="AV514" s="9"/>
      <c r="AW514" s="9"/>
      <c r="AX514" s="9"/>
      <c r="AY514" s="9"/>
      <c r="AZ514" s="9"/>
      <c r="BA514" s="9"/>
      <c r="BB514" s="9"/>
      <c r="BC514" s="9"/>
      <c r="BD514" s="9"/>
      <c r="BE514" s="9"/>
      <c r="BF514" s="9"/>
      <c r="BG514" s="9"/>
      <c r="BH514" s="9"/>
      <c r="BI514" s="9"/>
      <c r="BJ514" s="9"/>
      <c r="BK514" s="9"/>
      <c r="BL514" s="9"/>
      <c r="BM514" s="9"/>
      <c r="BN514" s="9"/>
      <c r="BO514" s="9"/>
      <c r="BP514" s="9"/>
      <c r="BQ514" s="9"/>
      <c r="BR514" s="9"/>
      <c r="BS514" s="9"/>
      <c r="BT514" s="9"/>
    </row>
    <row r="515" spans="1:72" ht="30" hidden="1" x14ac:dyDescent="0.25">
      <c r="A515" s="5">
        <v>1</v>
      </c>
      <c r="B515" s="12" t="s">
        <v>234</v>
      </c>
      <c r="C515" s="11"/>
      <c r="D515" s="2">
        <f>D516/2.7</f>
        <v>16296.296296296296</v>
      </c>
      <c r="E515" s="2"/>
      <c r="F515" s="2"/>
      <c r="G515" s="2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  <c r="AA515" s="9"/>
      <c r="AB515" s="9"/>
      <c r="AC515" s="9"/>
      <c r="AD515" s="9"/>
      <c r="AE515" s="9"/>
      <c r="AF515" s="9"/>
      <c r="AG515" s="9"/>
      <c r="AH515" s="9"/>
      <c r="AI515" s="9"/>
      <c r="AJ515" s="9"/>
      <c r="AK515" s="9"/>
      <c r="AL515" s="9"/>
      <c r="AM515" s="9"/>
      <c r="AN515" s="9"/>
      <c r="AO515" s="9"/>
      <c r="AP515" s="9"/>
      <c r="AQ515" s="9"/>
      <c r="AR515" s="9"/>
      <c r="AS515" s="9"/>
      <c r="AT515" s="9"/>
      <c r="AU515" s="9"/>
      <c r="AV515" s="9"/>
      <c r="AW515" s="9"/>
      <c r="AX515" s="9"/>
      <c r="AY515" s="9"/>
      <c r="AZ515" s="9"/>
      <c r="BA515" s="9"/>
      <c r="BB515" s="9"/>
      <c r="BC515" s="9"/>
      <c r="BD515" s="9"/>
      <c r="BE515" s="9"/>
      <c r="BF515" s="9"/>
      <c r="BG515" s="9"/>
      <c r="BH515" s="9"/>
      <c r="BI515" s="9"/>
      <c r="BJ515" s="9"/>
      <c r="BK515" s="9"/>
      <c r="BL515" s="9"/>
      <c r="BM515" s="9"/>
      <c r="BN515" s="9"/>
      <c r="BO515" s="9"/>
      <c r="BP515" s="9"/>
      <c r="BQ515" s="9"/>
      <c r="BR515" s="9"/>
      <c r="BS515" s="9"/>
      <c r="BT515" s="9"/>
    </row>
    <row r="516" spans="1:72" hidden="1" x14ac:dyDescent="0.25">
      <c r="A516" s="5">
        <v>1</v>
      </c>
      <c r="B516" s="12" t="s">
        <v>213</v>
      </c>
      <c r="C516" s="15"/>
      <c r="D516" s="2">
        <v>44000</v>
      </c>
      <c r="E516" s="15"/>
      <c r="F516" s="15"/>
      <c r="G516" s="15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  <c r="AA516" s="9"/>
      <c r="AB516" s="9"/>
      <c r="AC516" s="9"/>
      <c r="AD516" s="9"/>
      <c r="AE516" s="9"/>
      <c r="AF516" s="9"/>
      <c r="AG516" s="9"/>
      <c r="AH516" s="9"/>
      <c r="AI516" s="9"/>
      <c r="AJ516" s="9"/>
      <c r="AK516" s="9"/>
      <c r="AL516" s="9"/>
      <c r="AM516" s="9"/>
      <c r="AN516" s="9"/>
      <c r="AO516" s="9"/>
      <c r="AP516" s="9"/>
      <c r="AQ516" s="9"/>
      <c r="AR516" s="9"/>
      <c r="AS516" s="9"/>
      <c r="AT516" s="9"/>
      <c r="AU516" s="9"/>
      <c r="AV516" s="9"/>
      <c r="AW516" s="9"/>
      <c r="AX516" s="9"/>
      <c r="AY516" s="9"/>
      <c r="AZ516" s="9"/>
      <c r="BA516" s="9"/>
      <c r="BB516" s="9"/>
      <c r="BC516" s="9"/>
      <c r="BD516" s="9"/>
      <c r="BE516" s="9"/>
      <c r="BF516" s="9"/>
      <c r="BG516" s="9"/>
      <c r="BH516" s="9"/>
      <c r="BI516" s="9"/>
      <c r="BJ516" s="9"/>
      <c r="BK516" s="9"/>
      <c r="BL516" s="9"/>
      <c r="BM516" s="9"/>
      <c r="BN516" s="9"/>
      <c r="BO516" s="9"/>
      <c r="BP516" s="9"/>
      <c r="BQ516" s="9"/>
      <c r="BR516" s="9"/>
      <c r="BS516" s="9"/>
      <c r="BT516" s="9"/>
    </row>
    <row r="517" spans="1:72" hidden="1" x14ac:dyDescent="0.25">
      <c r="A517" s="5">
        <v>1</v>
      </c>
      <c r="B517" s="13" t="s">
        <v>87</v>
      </c>
      <c r="C517" s="11"/>
      <c r="D517" s="2">
        <f>(D518+D519)/8.5</f>
        <v>21235.294117647059</v>
      </c>
      <c r="E517" s="2"/>
      <c r="F517" s="2"/>
      <c r="G517" s="2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  <c r="AA517" s="9"/>
      <c r="AB517" s="9"/>
      <c r="AC517" s="9"/>
      <c r="AD517" s="9"/>
      <c r="AE517" s="9"/>
      <c r="AF517" s="9"/>
      <c r="AG517" s="9"/>
      <c r="AH517" s="9"/>
      <c r="AI517" s="9"/>
      <c r="AJ517" s="9"/>
      <c r="AK517" s="9"/>
      <c r="AL517" s="9"/>
      <c r="AM517" s="9"/>
      <c r="AN517" s="9"/>
      <c r="AO517" s="9"/>
      <c r="AP517" s="9"/>
      <c r="AQ517" s="9"/>
      <c r="AR517" s="9"/>
      <c r="AS517" s="9"/>
      <c r="AT517" s="9"/>
      <c r="AU517" s="9"/>
      <c r="AV517" s="9"/>
      <c r="AW517" s="9"/>
      <c r="AX517" s="9"/>
      <c r="AY517" s="9"/>
      <c r="AZ517" s="9"/>
      <c r="BA517" s="9"/>
      <c r="BB517" s="9"/>
      <c r="BC517" s="9"/>
      <c r="BD517" s="9"/>
      <c r="BE517" s="9"/>
      <c r="BF517" s="9"/>
      <c r="BG517" s="9"/>
      <c r="BH517" s="9"/>
      <c r="BI517" s="9"/>
      <c r="BJ517" s="9"/>
      <c r="BK517" s="9"/>
      <c r="BL517" s="9"/>
      <c r="BM517" s="9"/>
      <c r="BN517" s="9"/>
      <c r="BO517" s="9"/>
      <c r="BP517" s="9"/>
      <c r="BQ517" s="9"/>
      <c r="BR517" s="9"/>
      <c r="BS517" s="9"/>
      <c r="BT517" s="9"/>
    </row>
    <row r="518" spans="1:72" hidden="1" x14ac:dyDescent="0.25">
      <c r="A518" s="5">
        <v>1</v>
      </c>
      <c r="B518" s="25" t="s">
        <v>110</v>
      </c>
      <c r="C518" s="11"/>
      <c r="D518" s="2">
        <v>173500</v>
      </c>
      <c r="E518" s="2"/>
      <c r="F518" s="2"/>
      <c r="G518" s="2"/>
      <c r="H518" s="265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  <c r="AA518" s="9"/>
      <c r="AB518" s="9"/>
      <c r="AC518" s="9"/>
      <c r="AD518" s="9"/>
      <c r="AE518" s="9"/>
      <c r="AF518" s="9"/>
      <c r="AG518" s="9"/>
      <c r="AH518" s="9"/>
      <c r="AI518" s="9"/>
      <c r="AJ518" s="9"/>
      <c r="AK518" s="9"/>
      <c r="AL518" s="9"/>
      <c r="AM518" s="9"/>
      <c r="AN518" s="9"/>
      <c r="AO518" s="9"/>
      <c r="AP518" s="9"/>
      <c r="AQ518" s="9"/>
      <c r="AR518" s="9"/>
      <c r="AS518" s="9"/>
      <c r="AT518" s="9"/>
      <c r="AU518" s="9"/>
      <c r="AV518" s="9"/>
      <c r="AW518" s="9"/>
      <c r="AX518" s="9"/>
      <c r="AY518" s="9"/>
      <c r="AZ518" s="9"/>
      <c r="BA518" s="9"/>
      <c r="BB518" s="9"/>
      <c r="BC518" s="9"/>
      <c r="BD518" s="9"/>
      <c r="BE518" s="9"/>
      <c r="BF518" s="9"/>
      <c r="BG518" s="9"/>
      <c r="BH518" s="9"/>
      <c r="BI518" s="9"/>
      <c r="BJ518" s="9"/>
      <c r="BK518" s="9"/>
      <c r="BL518" s="9"/>
      <c r="BM518" s="9"/>
      <c r="BN518" s="9"/>
      <c r="BO518" s="9"/>
      <c r="BP518" s="9"/>
      <c r="BQ518" s="9"/>
      <c r="BR518" s="9"/>
      <c r="BS518" s="9"/>
      <c r="BT518" s="9"/>
    </row>
    <row r="519" spans="1:72" hidden="1" x14ac:dyDescent="0.25">
      <c r="A519" s="5">
        <v>1</v>
      </c>
      <c r="B519" s="237" t="s">
        <v>196</v>
      </c>
      <c r="C519" s="11"/>
      <c r="D519" s="2">
        <v>7000</v>
      </c>
      <c r="E519" s="2"/>
      <c r="F519" s="2"/>
      <c r="G519" s="2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  <c r="AA519" s="9"/>
      <c r="AB519" s="9"/>
      <c r="AC519" s="9"/>
      <c r="AD519" s="9"/>
      <c r="AE519" s="9"/>
      <c r="AF519" s="9"/>
      <c r="AG519" s="9"/>
      <c r="AH519" s="9"/>
      <c r="AI519" s="9"/>
      <c r="AJ519" s="9"/>
      <c r="AK519" s="9"/>
      <c r="AL519" s="9"/>
      <c r="AM519" s="9"/>
      <c r="AN519" s="9"/>
      <c r="AO519" s="9"/>
      <c r="AP519" s="9"/>
      <c r="AQ519" s="9"/>
      <c r="AR519" s="9"/>
      <c r="AS519" s="9"/>
      <c r="AT519" s="9"/>
      <c r="AU519" s="9"/>
      <c r="AV519" s="9"/>
      <c r="AW519" s="9"/>
      <c r="AX519" s="9"/>
      <c r="AY519" s="9"/>
      <c r="AZ519" s="9"/>
      <c r="BA519" s="9"/>
      <c r="BB519" s="9"/>
      <c r="BC519" s="9"/>
      <c r="BD519" s="9"/>
      <c r="BE519" s="9"/>
      <c r="BF519" s="9"/>
      <c r="BG519" s="9"/>
      <c r="BH519" s="9"/>
      <c r="BI519" s="9"/>
      <c r="BJ519" s="9"/>
      <c r="BK519" s="9"/>
      <c r="BL519" s="9"/>
      <c r="BM519" s="9"/>
      <c r="BN519" s="9"/>
      <c r="BO519" s="9"/>
      <c r="BP519" s="9"/>
      <c r="BQ519" s="9"/>
      <c r="BR519" s="9"/>
      <c r="BS519" s="9"/>
      <c r="BT519" s="9"/>
    </row>
    <row r="520" spans="1:72" ht="30" hidden="1" x14ac:dyDescent="0.25">
      <c r="A520" s="5">
        <v>1</v>
      </c>
      <c r="B520" s="13" t="s">
        <v>88</v>
      </c>
      <c r="C520" s="11"/>
      <c r="D520" s="2"/>
      <c r="E520" s="2"/>
      <c r="F520" s="2"/>
      <c r="G520" s="2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  <c r="AA520" s="9"/>
      <c r="AB520" s="9"/>
      <c r="AC520" s="9"/>
      <c r="AD520" s="9"/>
      <c r="AE520" s="9"/>
      <c r="AF520" s="9"/>
      <c r="AG520" s="9"/>
      <c r="AH520" s="9"/>
      <c r="AI520" s="9"/>
      <c r="AJ520" s="9"/>
      <c r="AK520" s="9"/>
      <c r="AL520" s="9"/>
      <c r="AM520" s="9"/>
      <c r="AN520" s="9"/>
      <c r="AO520" s="9"/>
      <c r="AP520" s="9"/>
      <c r="AQ520" s="9"/>
      <c r="AR520" s="9"/>
      <c r="AS520" s="9"/>
      <c r="AT520" s="9"/>
      <c r="AU520" s="9"/>
      <c r="AV520" s="9"/>
      <c r="AW520" s="9"/>
      <c r="AX520" s="9"/>
      <c r="AY520" s="9"/>
      <c r="AZ520" s="9"/>
      <c r="BA520" s="9"/>
      <c r="BB520" s="9"/>
      <c r="BC520" s="9"/>
      <c r="BD520" s="9"/>
      <c r="BE520" s="9"/>
      <c r="BF520" s="9"/>
      <c r="BG520" s="9"/>
      <c r="BH520" s="9"/>
      <c r="BI520" s="9"/>
      <c r="BJ520" s="9"/>
      <c r="BK520" s="9"/>
      <c r="BL520" s="9"/>
      <c r="BM520" s="9"/>
      <c r="BN520" s="9"/>
      <c r="BO520" s="9"/>
      <c r="BP520" s="9"/>
      <c r="BQ520" s="9"/>
      <c r="BR520" s="9"/>
      <c r="BS520" s="9"/>
      <c r="BT520" s="9"/>
    </row>
    <row r="521" spans="1:72" hidden="1" x14ac:dyDescent="0.25">
      <c r="A521" s="5">
        <v>1</v>
      </c>
      <c r="B521" s="163" t="s">
        <v>111</v>
      </c>
      <c r="C521" s="11"/>
      <c r="D521" s="8">
        <f>D515+ROUND((D519+D518)/3.9,0)+D520</f>
        <v>62578.296296296292</v>
      </c>
      <c r="E521" s="2"/>
      <c r="F521" s="2"/>
      <c r="G521" s="2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  <c r="AA521" s="9"/>
      <c r="AB521" s="9"/>
      <c r="AC521" s="9"/>
      <c r="AD521" s="9"/>
      <c r="AE521" s="9"/>
      <c r="AF521" s="9"/>
      <c r="AG521" s="9"/>
      <c r="AH521" s="9"/>
      <c r="AI521" s="9"/>
      <c r="AJ521" s="9"/>
      <c r="AK521" s="9"/>
      <c r="AL521" s="9"/>
      <c r="AM521" s="9"/>
      <c r="AN521" s="9"/>
      <c r="AO521" s="9"/>
      <c r="AP521" s="9"/>
      <c r="AQ521" s="9"/>
      <c r="AR521" s="9"/>
      <c r="AS521" s="9"/>
      <c r="AT521" s="9"/>
      <c r="AU521" s="9"/>
      <c r="AV521" s="9"/>
      <c r="AW521" s="9"/>
      <c r="AX521" s="9"/>
      <c r="AY521" s="9"/>
      <c r="AZ521" s="9"/>
      <c r="BA521" s="9"/>
      <c r="BB521" s="9"/>
      <c r="BC521" s="9"/>
      <c r="BD521" s="9"/>
      <c r="BE521" s="9"/>
      <c r="BF521" s="9"/>
      <c r="BG521" s="9"/>
      <c r="BH521" s="9"/>
      <c r="BI521" s="9"/>
      <c r="BJ521" s="9"/>
      <c r="BK521" s="9"/>
      <c r="BL521" s="9"/>
      <c r="BM521" s="9"/>
      <c r="BN521" s="9"/>
      <c r="BO521" s="9"/>
      <c r="BP521" s="9"/>
      <c r="BQ521" s="9"/>
      <c r="BR521" s="9"/>
      <c r="BS521" s="9"/>
      <c r="BT521" s="9"/>
    </row>
    <row r="522" spans="1:72" hidden="1" x14ac:dyDescent="0.25">
      <c r="A522" s="5">
        <v>1</v>
      </c>
      <c r="B522" s="349" t="s">
        <v>10</v>
      </c>
      <c r="C522" s="382"/>
      <c r="D522" s="382"/>
      <c r="E522" s="382"/>
      <c r="F522" s="382"/>
      <c r="G522" s="382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  <c r="AA522" s="9"/>
      <c r="AB522" s="9"/>
      <c r="AC522" s="9"/>
      <c r="AD522" s="9"/>
      <c r="AE522" s="9"/>
      <c r="AF522" s="9"/>
      <c r="AG522" s="9"/>
      <c r="AH522" s="9"/>
      <c r="AI522" s="9"/>
      <c r="AJ522" s="9"/>
      <c r="AK522" s="9"/>
      <c r="AL522" s="9"/>
      <c r="AM522" s="9"/>
      <c r="AN522" s="9"/>
      <c r="AO522" s="9"/>
      <c r="AP522" s="9"/>
      <c r="AQ522" s="9"/>
      <c r="AR522" s="9"/>
      <c r="AS522" s="9"/>
      <c r="AT522" s="9"/>
      <c r="AU522" s="9"/>
      <c r="AV522" s="9"/>
      <c r="AW522" s="9"/>
      <c r="AX522" s="9"/>
      <c r="AY522" s="9"/>
      <c r="AZ522" s="9"/>
      <c r="BA522" s="9"/>
      <c r="BB522" s="9"/>
      <c r="BC522" s="9"/>
      <c r="BD522" s="9"/>
      <c r="BE522" s="9"/>
      <c r="BF522" s="9"/>
      <c r="BG522" s="9"/>
      <c r="BH522" s="9"/>
      <c r="BI522" s="9"/>
      <c r="BJ522" s="9"/>
      <c r="BK522" s="9"/>
      <c r="BL522" s="9"/>
      <c r="BM522" s="9"/>
      <c r="BN522" s="9"/>
      <c r="BO522" s="9"/>
      <c r="BP522" s="9"/>
      <c r="BQ522" s="9"/>
      <c r="BR522" s="9"/>
      <c r="BS522" s="9"/>
      <c r="BT522" s="9"/>
    </row>
    <row r="523" spans="1:72" ht="20.25" hidden="1" customHeight="1" x14ac:dyDescent="0.25">
      <c r="A523" s="5">
        <v>1</v>
      </c>
      <c r="B523" s="332" t="s">
        <v>145</v>
      </c>
      <c r="C523" s="309"/>
      <c r="D523" s="2"/>
      <c r="E523" s="2"/>
      <c r="F523" s="2"/>
      <c r="G523" s="2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  <c r="AA523" s="9"/>
      <c r="AB523" s="9"/>
      <c r="AC523" s="9"/>
      <c r="AD523" s="9"/>
      <c r="AE523" s="9"/>
      <c r="AF523" s="9"/>
      <c r="AG523" s="9"/>
      <c r="AH523" s="9"/>
      <c r="AI523" s="9"/>
      <c r="AJ523" s="9"/>
      <c r="AK523" s="9"/>
      <c r="AL523" s="9"/>
      <c r="AM523" s="9"/>
      <c r="AN523" s="9"/>
      <c r="AO523" s="9"/>
      <c r="AP523" s="9"/>
      <c r="AQ523" s="9"/>
      <c r="AR523" s="9"/>
      <c r="AS523" s="9"/>
      <c r="AT523" s="9"/>
      <c r="AU523" s="9"/>
      <c r="AV523" s="9"/>
      <c r="AW523" s="9"/>
      <c r="AX523" s="9"/>
      <c r="AY523" s="9"/>
      <c r="AZ523" s="9"/>
      <c r="BA523" s="9"/>
      <c r="BB523" s="9"/>
      <c r="BC523" s="9"/>
      <c r="BD523" s="9"/>
      <c r="BE523" s="9"/>
      <c r="BF523" s="9"/>
      <c r="BG523" s="9"/>
      <c r="BH523" s="9"/>
      <c r="BI523" s="9"/>
      <c r="BJ523" s="9"/>
      <c r="BK523" s="9"/>
      <c r="BL523" s="9"/>
      <c r="BM523" s="9"/>
      <c r="BN523" s="9"/>
      <c r="BO523" s="9"/>
      <c r="BP523" s="9"/>
      <c r="BQ523" s="9"/>
      <c r="BR523" s="9"/>
      <c r="BS523" s="9"/>
      <c r="BT523" s="9"/>
    </row>
    <row r="524" spans="1:72" hidden="1" x14ac:dyDescent="0.25">
      <c r="A524" s="5">
        <v>1</v>
      </c>
      <c r="B524" s="306" t="s">
        <v>4</v>
      </c>
      <c r="C524" s="309"/>
      <c r="D524" s="2"/>
      <c r="E524" s="2"/>
      <c r="F524" s="2"/>
      <c r="G524" s="2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  <c r="AA524" s="9"/>
      <c r="AB524" s="9"/>
      <c r="AC524" s="9"/>
      <c r="AD524" s="9"/>
      <c r="AE524" s="9"/>
      <c r="AF524" s="9"/>
      <c r="AG524" s="9"/>
      <c r="AH524" s="9"/>
      <c r="AI524" s="9"/>
      <c r="AJ524" s="9"/>
      <c r="AK524" s="9"/>
      <c r="AL524" s="9"/>
      <c r="AM524" s="9"/>
      <c r="AN524" s="9"/>
      <c r="AO524" s="9"/>
      <c r="AP524" s="9"/>
      <c r="AQ524" s="9"/>
      <c r="AR524" s="9"/>
      <c r="AS524" s="9"/>
      <c r="AT524" s="9"/>
      <c r="AU524" s="9"/>
      <c r="AV524" s="9"/>
      <c r="AW524" s="9"/>
      <c r="AX524" s="9"/>
      <c r="AY524" s="9"/>
      <c r="AZ524" s="9"/>
      <c r="BA524" s="9"/>
      <c r="BB524" s="9"/>
      <c r="BC524" s="9"/>
      <c r="BD524" s="9"/>
      <c r="BE524" s="9"/>
      <c r="BF524" s="9"/>
      <c r="BG524" s="9"/>
      <c r="BH524" s="9"/>
      <c r="BI524" s="9"/>
      <c r="BJ524" s="9"/>
      <c r="BK524" s="9"/>
      <c r="BL524" s="9"/>
      <c r="BM524" s="9"/>
      <c r="BN524" s="9"/>
      <c r="BO524" s="9"/>
      <c r="BP524" s="9"/>
      <c r="BQ524" s="9"/>
      <c r="BR524" s="9"/>
      <c r="BS524" s="9"/>
      <c r="BT524" s="9"/>
    </row>
    <row r="525" spans="1:72" hidden="1" x14ac:dyDescent="0.25">
      <c r="A525" s="5">
        <v>1</v>
      </c>
      <c r="B525" s="3" t="s">
        <v>37</v>
      </c>
      <c r="C525" s="65">
        <v>340</v>
      </c>
      <c r="D525" s="2">
        <v>650</v>
      </c>
      <c r="E525" s="61">
        <v>10.5</v>
      </c>
      <c r="F525" s="2">
        <f>ROUND(G525/C525,0)</f>
        <v>20</v>
      </c>
      <c r="G525" s="2">
        <f>ROUND(D525*E525,0)</f>
        <v>6825</v>
      </c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  <c r="AA525" s="9"/>
      <c r="AB525" s="9"/>
      <c r="AC525" s="9"/>
      <c r="AD525" s="9"/>
      <c r="AE525" s="9"/>
      <c r="AF525" s="9"/>
      <c r="AG525" s="9"/>
      <c r="AH525" s="9"/>
      <c r="AI525" s="9"/>
      <c r="AJ525" s="9"/>
      <c r="AK525" s="9"/>
      <c r="AL525" s="9"/>
      <c r="AM525" s="9"/>
      <c r="AN525" s="9"/>
      <c r="AO525" s="9"/>
      <c r="AP525" s="9"/>
      <c r="AQ525" s="9"/>
      <c r="AR525" s="9"/>
      <c r="AS525" s="9"/>
      <c r="AT525" s="9"/>
      <c r="AU525" s="9"/>
      <c r="AV525" s="9"/>
      <c r="AW525" s="9"/>
      <c r="AX525" s="9"/>
      <c r="AY525" s="9"/>
      <c r="AZ525" s="9"/>
      <c r="BA525" s="9"/>
      <c r="BB525" s="9"/>
      <c r="BC525" s="9"/>
      <c r="BD525" s="9"/>
      <c r="BE525" s="9"/>
      <c r="BF525" s="9"/>
      <c r="BG525" s="9"/>
      <c r="BH525" s="9"/>
      <c r="BI525" s="9"/>
      <c r="BJ525" s="9"/>
      <c r="BK525" s="9"/>
      <c r="BL525" s="9"/>
      <c r="BM525" s="9"/>
      <c r="BN525" s="9"/>
      <c r="BO525" s="9"/>
      <c r="BP525" s="9"/>
      <c r="BQ525" s="9"/>
      <c r="BR525" s="9"/>
      <c r="BS525" s="9"/>
      <c r="BT525" s="9"/>
    </row>
    <row r="526" spans="1:72" hidden="1" x14ac:dyDescent="0.25">
      <c r="A526" s="5">
        <v>1</v>
      </c>
      <c r="B526" s="3" t="s">
        <v>26</v>
      </c>
      <c r="C526" s="65">
        <v>320</v>
      </c>
      <c r="D526" s="2">
        <v>100</v>
      </c>
      <c r="E526" s="61">
        <v>9</v>
      </c>
      <c r="F526" s="2">
        <f>ROUND(G526/C526,0)</f>
        <v>3</v>
      </c>
      <c r="G526" s="2">
        <f>ROUND(D526*E526,0)</f>
        <v>900</v>
      </c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  <c r="AA526" s="9"/>
      <c r="AB526" s="9"/>
      <c r="AC526" s="9"/>
      <c r="AD526" s="9"/>
      <c r="AE526" s="9"/>
      <c r="AF526" s="9"/>
      <c r="AG526" s="9"/>
      <c r="AH526" s="9"/>
      <c r="AI526" s="9"/>
      <c r="AJ526" s="9"/>
      <c r="AK526" s="9"/>
      <c r="AL526" s="9"/>
      <c r="AM526" s="9"/>
      <c r="AN526" s="9"/>
      <c r="AO526" s="9"/>
      <c r="AP526" s="9"/>
      <c r="AQ526" s="9"/>
      <c r="AR526" s="9"/>
      <c r="AS526" s="9"/>
      <c r="AT526" s="9"/>
      <c r="AU526" s="9"/>
      <c r="AV526" s="9"/>
      <c r="AW526" s="9"/>
      <c r="AX526" s="9"/>
      <c r="AY526" s="9"/>
      <c r="AZ526" s="9"/>
      <c r="BA526" s="9"/>
      <c r="BB526" s="9"/>
      <c r="BC526" s="9"/>
      <c r="BD526" s="9"/>
      <c r="BE526" s="9"/>
      <c r="BF526" s="9"/>
      <c r="BG526" s="9"/>
      <c r="BH526" s="9"/>
      <c r="BI526" s="9"/>
      <c r="BJ526" s="9"/>
      <c r="BK526" s="9"/>
      <c r="BL526" s="9"/>
      <c r="BM526" s="9"/>
      <c r="BN526" s="9"/>
      <c r="BO526" s="9"/>
      <c r="BP526" s="9"/>
      <c r="BQ526" s="9"/>
      <c r="BR526" s="9"/>
      <c r="BS526" s="9"/>
      <c r="BT526" s="9"/>
    </row>
    <row r="527" spans="1:72" hidden="1" x14ac:dyDescent="0.25">
      <c r="A527" s="5">
        <v>1</v>
      </c>
      <c r="B527" s="3" t="s">
        <v>64</v>
      </c>
      <c r="C527" s="65">
        <v>340</v>
      </c>
      <c r="D527" s="2">
        <v>200</v>
      </c>
      <c r="E527" s="61">
        <v>8.9</v>
      </c>
      <c r="F527" s="2">
        <f>ROUND(G527/C527,0)</f>
        <v>5</v>
      </c>
      <c r="G527" s="2">
        <f>ROUND(D527*E527,0)</f>
        <v>1780</v>
      </c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  <c r="AA527" s="9"/>
      <c r="AB527" s="9"/>
      <c r="AC527" s="9"/>
      <c r="AD527" s="9"/>
      <c r="AE527" s="9"/>
      <c r="AF527" s="9"/>
      <c r="AG527" s="9"/>
      <c r="AH527" s="9"/>
      <c r="AI527" s="9"/>
      <c r="AJ527" s="9"/>
      <c r="AK527" s="9"/>
      <c r="AL527" s="9"/>
      <c r="AM527" s="9"/>
      <c r="AN527" s="9"/>
      <c r="AO527" s="9"/>
      <c r="AP527" s="9"/>
      <c r="AQ527" s="9"/>
      <c r="AR527" s="9"/>
      <c r="AS527" s="9"/>
      <c r="AT527" s="9"/>
      <c r="AU527" s="9"/>
      <c r="AV527" s="9"/>
      <c r="AW527" s="9"/>
      <c r="AX527" s="9"/>
      <c r="AY527" s="9"/>
      <c r="AZ527" s="9"/>
      <c r="BA527" s="9"/>
      <c r="BB527" s="9"/>
      <c r="BC527" s="9"/>
      <c r="BD527" s="9"/>
      <c r="BE527" s="9"/>
      <c r="BF527" s="9"/>
      <c r="BG527" s="9"/>
      <c r="BH527" s="9"/>
      <c r="BI527" s="9"/>
      <c r="BJ527" s="9"/>
      <c r="BK527" s="9"/>
      <c r="BL527" s="9"/>
      <c r="BM527" s="9"/>
      <c r="BN527" s="9"/>
      <c r="BO527" s="9"/>
      <c r="BP527" s="9"/>
      <c r="BQ527" s="9"/>
      <c r="BR527" s="9"/>
      <c r="BS527" s="9"/>
      <c r="BT527" s="9"/>
    </row>
    <row r="528" spans="1:72" hidden="1" x14ac:dyDescent="0.25">
      <c r="A528" s="5">
        <v>1</v>
      </c>
      <c r="B528" s="3" t="s">
        <v>51</v>
      </c>
      <c r="C528" s="65">
        <v>340</v>
      </c>
      <c r="D528" s="2">
        <v>150</v>
      </c>
      <c r="E528" s="61">
        <v>6</v>
      </c>
      <c r="F528" s="2">
        <f>ROUND(G528/C528,0)</f>
        <v>3</v>
      </c>
      <c r="G528" s="2">
        <f>ROUND(D528*E528,0)</f>
        <v>900</v>
      </c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  <c r="AA528" s="9"/>
      <c r="AB528" s="9"/>
      <c r="AC528" s="9"/>
      <c r="AD528" s="9"/>
      <c r="AE528" s="9"/>
      <c r="AF528" s="9"/>
      <c r="AG528" s="9"/>
      <c r="AH528" s="9"/>
      <c r="AI528" s="9"/>
      <c r="AJ528" s="9"/>
      <c r="AK528" s="9"/>
      <c r="AL528" s="9"/>
      <c r="AM528" s="9"/>
      <c r="AN528" s="9"/>
      <c r="AO528" s="9"/>
      <c r="AP528" s="9"/>
      <c r="AQ528" s="9"/>
      <c r="AR528" s="9"/>
      <c r="AS528" s="9"/>
      <c r="AT528" s="9"/>
      <c r="AU528" s="9"/>
      <c r="AV528" s="9"/>
      <c r="AW528" s="9"/>
      <c r="AX528" s="9"/>
      <c r="AY528" s="9"/>
      <c r="AZ528" s="9"/>
      <c r="BA528" s="9"/>
      <c r="BB528" s="9"/>
      <c r="BC528" s="9"/>
      <c r="BD528" s="9"/>
      <c r="BE528" s="9"/>
      <c r="BF528" s="9"/>
      <c r="BG528" s="9"/>
      <c r="BH528" s="9"/>
      <c r="BI528" s="9"/>
      <c r="BJ528" s="9"/>
      <c r="BK528" s="9"/>
      <c r="BL528" s="9"/>
      <c r="BM528" s="9"/>
      <c r="BN528" s="9"/>
      <c r="BO528" s="9"/>
      <c r="BP528" s="9"/>
      <c r="BQ528" s="9"/>
      <c r="BR528" s="9"/>
      <c r="BS528" s="9"/>
      <c r="BT528" s="9"/>
    </row>
    <row r="529" spans="1:72" hidden="1" x14ac:dyDescent="0.25">
      <c r="A529" s="5">
        <v>1</v>
      </c>
      <c r="B529" s="81" t="s">
        <v>5</v>
      </c>
      <c r="C529" s="309"/>
      <c r="D529" s="8">
        <f>SUM(D525:D528)</f>
        <v>1100</v>
      </c>
      <c r="E529" s="7">
        <f>G529/D529</f>
        <v>9.459090909090909</v>
      </c>
      <c r="F529" s="8">
        <f>SUM(F525:F528)</f>
        <v>31</v>
      </c>
      <c r="G529" s="8">
        <f>SUM(G525:G528)</f>
        <v>10405</v>
      </c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  <c r="AA529" s="9"/>
      <c r="AB529" s="9"/>
      <c r="AC529" s="9"/>
      <c r="AD529" s="9"/>
      <c r="AE529" s="9"/>
      <c r="AF529" s="9"/>
      <c r="AG529" s="9"/>
      <c r="AH529" s="9"/>
      <c r="AI529" s="9"/>
      <c r="AJ529" s="9"/>
      <c r="AK529" s="9"/>
      <c r="AL529" s="9"/>
      <c r="AM529" s="9"/>
      <c r="AN529" s="9"/>
      <c r="AO529" s="9"/>
      <c r="AP529" s="9"/>
      <c r="AQ529" s="9"/>
      <c r="AR529" s="9"/>
      <c r="AS529" s="9"/>
      <c r="AT529" s="9"/>
      <c r="AU529" s="9"/>
      <c r="AV529" s="9"/>
      <c r="AW529" s="9"/>
      <c r="AX529" s="9"/>
      <c r="AY529" s="9"/>
      <c r="AZ529" s="9"/>
      <c r="BA529" s="9"/>
      <c r="BB529" s="9"/>
      <c r="BC529" s="9"/>
      <c r="BD529" s="9"/>
      <c r="BE529" s="9"/>
      <c r="BF529" s="9"/>
      <c r="BG529" s="9"/>
      <c r="BH529" s="9"/>
      <c r="BI529" s="9"/>
      <c r="BJ529" s="9"/>
      <c r="BK529" s="9"/>
      <c r="BL529" s="9"/>
      <c r="BM529" s="9"/>
      <c r="BN529" s="9"/>
      <c r="BO529" s="9"/>
      <c r="BP529" s="9"/>
      <c r="BQ529" s="9"/>
      <c r="BR529" s="9"/>
      <c r="BS529" s="9"/>
      <c r="BT529" s="9"/>
    </row>
    <row r="530" spans="1:72" s="27" customFormat="1" ht="18.75" hidden="1" customHeight="1" x14ac:dyDescent="0.25">
      <c r="A530" s="5">
        <v>1</v>
      </c>
      <c r="B530" s="10" t="s">
        <v>149</v>
      </c>
      <c r="C530" s="10"/>
      <c r="D530" s="46"/>
      <c r="E530" s="26"/>
      <c r="F530" s="26"/>
      <c r="G530" s="26"/>
    </row>
    <row r="531" spans="1:72" s="27" customFormat="1" ht="30" hidden="1" x14ac:dyDescent="0.25">
      <c r="A531" s="5">
        <v>1</v>
      </c>
      <c r="B531" s="12" t="s">
        <v>234</v>
      </c>
      <c r="C531" s="28"/>
      <c r="D531" s="26">
        <f>SUM(D533,D534,D535,D536)+D532/2.7</f>
        <v>23607.037037037036</v>
      </c>
      <c r="E531" s="26"/>
      <c r="F531" s="26"/>
      <c r="G531" s="26"/>
    </row>
    <row r="532" spans="1:72" s="27" customFormat="1" hidden="1" x14ac:dyDescent="0.25">
      <c r="A532" s="5">
        <v>1</v>
      </c>
      <c r="B532" s="12" t="s">
        <v>213</v>
      </c>
      <c r="C532" s="15"/>
      <c r="D532" s="2">
        <v>100</v>
      </c>
      <c r="E532" s="15"/>
      <c r="F532" s="15"/>
      <c r="G532" s="15"/>
    </row>
    <row r="533" spans="1:72" s="27" customFormat="1" hidden="1" x14ac:dyDescent="0.25">
      <c r="A533" s="5">
        <v>1</v>
      </c>
      <c r="B533" s="29" t="s">
        <v>150</v>
      </c>
      <c r="C533" s="28"/>
      <c r="D533" s="26"/>
      <c r="E533" s="26"/>
      <c r="F533" s="26"/>
      <c r="G533" s="26"/>
    </row>
    <row r="534" spans="1:72" s="27" customFormat="1" ht="17.25" hidden="1" customHeight="1" x14ac:dyDescent="0.25">
      <c r="A534" s="5">
        <v>1</v>
      </c>
      <c r="B534" s="29" t="s">
        <v>151</v>
      </c>
      <c r="C534" s="28"/>
      <c r="D534" s="2">
        <v>700</v>
      </c>
      <c r="E534" s="26"/>
      <c r="F534" s="26"/>
      <c r="G534" s="26"/>
    </row>
    <row r="535" spans="1:72" s="27" customFormat="1" ht="30" hidden="1" x14ac:dyDescent="0.25">
      <c r="A535" s="5">
        <v>1</v>
      </c>
      <c r="B535" s="29" t="s">
        <v>152</v>
      </c>
      <c r="C535" s="28"/>
      <c r="D535" s="2">
        <v>70</v>
      </c>
      <c r="E535" s="26"/>
      <c r="F535" s="26"/>
      <c r="G535" s="26"/>
    </row>
    <row r="536" spans="1:72" s="27" customFormat="1" hidden="1" x14ac:dyDescent="0.25">
      <c r="A536" s="5">
        <v>1</v>
      </c>
      <c r="B536" s="12" t="s">
        <v>153</v>
      </c>
      <c r="C536" s="28"/>
      <c r="D536" s="2">
        <v>22800</v>
      </c>
      <c r="E536" s="26"/>
      <c r="F536" s="26"/>
      <c r="G536" s="26"/>
    </row>
    <row r="537" spans="1:72" s="27" customFormat="1" ht="45" hidden="1" x14ac:dyDescent="0.25">
      <c r="A537" s="5">
        <v>1</v>
      </c>
      <c r="B537" s="12" t="s">
        <v>212</v>
      </c>
      <c r="C537" s="28"/>
      <c r="D537" s="6">
        <v>2516</v>
      </c>
      <c r="E537" s="26"/>
      <c r="F537" s="26"/>
      <c r="G537" s="26"/>
      <c r="H537" s="47"/>
    </row>
    <row r="538" spans="1:72" hidden="1" x14ac:dyDescent="0.25">
      <c r="A538" s="5">
        <v>1</v>
      </c>
      <c r="B538" s="13" t="s">
        <v>87</v>
      </c>
      <c r="C538" s="11"/>
      <c r="D538" s="2">
        <f>D539+D540</f>
        <v>14006.470588235294</v>
      </c>
      <c r="E538" s="2"/>
      <c r="F538" s="2"/>
      <c r="G538" s="2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  <c r="AA538" s="9"/>
      <c r="AB538" s="9"/>
      <c r="AC538" s="9"/>
      <c r="AD538" s="9"/>
      <c r="AE538" s="9"/>
      <c r="AF538" s="9"/>
      <c r="AG538" s="9"/>
      <c r="AH538" s="9"/>
      <c r="AI538" s="9"/>
      <c r="AJ538" s="9"/>
      <c r="AK538" s="9"/>
      <c r="AL538" s="9"/>
      <c r="AM538" s="9"/>
      <c r="AN538" s="9"/>
      <c r="AO538" s="9"/>
      <c r="AP538" s="9"/>
      <c r="AQ538" s="9"/>
      <c r="AR538" s="9"/>
      <c r="AS538" s="9"/>
      <c r="AT538" s="9"/>
      <c r="AU538" s="9"/>
      <c r="AV538" s="9"/>
      <c r="AW538" s="9"/>
      <c r="AX538" s="9"/>
      <c r="AY538" s="9"/>
      <c r="AZ538" s="9"/>
      <c r="BA538" s="9"/>
      <c r="BB538" s="9"/>
      <c r="BC538" s="9"/>
      <c r="BD538" s="9"/>
      <c r="BE538" s="9"/>
      <c r="BF538" s="9"/>
      <c r="BG538" s="9"/>
      <c r="BH538" s="9"/>
      <c r="BI538" s="9"/>
      <c r="BJ538" s="9"/>
      <c r="BK538" s="9"/>
      <c r="BL538" s="9"/>
      <c r="BM538" s="9"/>
      <c r="BN538" s="9"/>
      <c r="BO538" s="9"/>
      <c r="BP538" s="9"/>
      <c r="BQ538" s="9"/>
      <c r="BR538" s="9"/>
      <c r="BS538" s="9"/>
      <c r="BT538" s="9"/>
    </row>
    <row r="539" spans="1:72" hidden="1" x14ac:dyDescent="0.25">
      <c r="A539" s="5">
        <v>1</v>
      </c>
      <c r="B539" s="13" t="s">
        <v>192</v>
      </c>
      <c r="C539" s="58"/>
      <c r="D539" s="2">
        <v>12830</v>
      </c>
      <c r="E539" s="2"/>
      <c r="F539" s="2"/>
      <c r="G539" s="2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  <c r="AA539" s="9"/>
      <c r="AB539" s="9"/>
      <c r="AC539" s="9"/>
      <c r="AD539" s="9"/>
      <c r="AE539" s="9"/>
      <c r="AF539" s="9"/>
      <c r="AG539" s="9"/>
      <c r="AH539" s="9"/>
      <c r="AI539" s="9"/>
      <c r="AJ539" s="9"/>
      <c r="AK539" s="9"/>
      <c r="AL539" s="9"/>
      <c r="AM539" s="9"/>
      <c r="AN539" s="9"/>
      <c r="AO539" s="9"/>
      <c r="AP539" s="9"/>
      <c r="AQ539" s="9"/>
      <c r="AR539" s="9"/>
      <c r="AS539" s="9"/>
      <c r="AT539" s="9"/>
      <c r="AU539" s="9"/>
      <c r="AV539" s="9"/>
      <c r="AW539" s="9"/>
      <c r="AX539" s="9"/>
      <c r="AY539" s="9"/>
      <c r="AZ539" s="9"/>
      <c r="BA539" s="9"/>
      <c r="BB539" s="9"/>
      <c r="BC539" s="9"/>
      <c r="BD539" s="9"/>
      <c r="BE539" s="9"/>
      <c r="BF539" s="9"/>
      <c r="BG539" s="9"/>
      <c r="BH539" s="9"/>
      <c r="BI539" s="9"/>
      <c r="BJ539" s="9"/>
      <c r="BK539" s="9"/>
      <c r="BL539" s="9"/>
      <c r="BM539" s="9"/>
      <c r="BN539" s="9"/>
      <c r="BO539" s="9"/>
      <c r="BP539" s="9"/>
      <c r="BQ539" s="9"/>
      <c r="BR539" s="9"/>
      <c r="BS539" s="9"/>
      <c r="BT539" s="9"/>
    </row>
    <row r="540" spans="1:72" hidden="1" x14ac:dyDescent="0.25">
      <c r="A540" s="5">
        <v>1</v>
      </c>
      <c r="B540" s="13" t="s">
        <v>194</v>
      </c>
      <c r="C540" s="58"/>
      <c r="D540" s="6">
        <f>D541/8.5</f>
        <v>1176.4705882352941</v>
      </c>
      <c r="E540" s="2"/>
      <c r="F540" s="2"/>
      <c r="G540" s="2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  <c r="AA540" s="9"/>
      <c r="AB540" s="9"/>
      <c r="AC540" s="9"/>
      <c r="AD540" s="9"/>
      <c r="AE540" s="9"/>
      <c r="AF540" s="9"/>
      <c r="AG540" s="9"/>
      <c r="AH540" s="9"/>
      <c r="AI540" s="9"/>
      <c r="AJ540" s="9"/>
      <c r="AK540" s="9"/>
      <c r="AL540" s="9"/>
      <c r="AM540" s="9"/>
      <c r="AN540" s="9"/>
      <c r="AO540" s="9"/>
      <c r="AP540" s="9"/>
      <c r="AQ540" s="9"/>
      <c r="AR540" s="9"/>
      <c r="AS540" s="9"/>
      <c r="AT540" s="9"/>
      <c r="AU540" s="9"/>
      <c r="AV540" s="9"/>
      <c r="AW540" s="9"/>
      <c r="AX540" s="9"/>
      <c r="AY540" s="9"/>
      <c r="AZ540" s="9"/>
      <c r="BA540" s="9"/>
      <c r="BB540" s="9"/>
      <c r="BC540" s="9"/>
      <c r="BD540" s="9"/>
      <c r="BE540" s="9"/>
      <c r="BF540" s="9"/>
      <c r="BG540" s="9"/>
      <c r="BH540" s="9"/>
      <c r="BI540" s="9"/>
      <c r="BJ540" s="9"/>
      <c r="BK540" s="9"/>
      <c r="BL540" s="9"/>
      <c r="BM540" s="9"/>
      <c r="BN540" s="9"/>
      <c r="BO540" s="9"/>
      <c r="BP540" s="9"/>
      <c r="BQ540" s="9"/>
      <c r="BR540" s="9"/>
      <c r="BS540" s="9"/>
      <c r="BT540" s="9"/>
    </row>
    <row r="541" spans="1:72" s="27" customFormat="1" hidden="1" x14ac:dyDescent="0.25">
      <c r="A541" s="5">
        <v>1</v>
      </c>
      <c r="B541" s="25" t="s">
        <v>193</v>
      </c>
      <c r="C541" s="83"/>
      <c r="D541" s="2">
        <v>10000</v>
      </c>
      <c r="E541" s="26"/>
      <c r="F541" s="26"/>
      <c r="G541" s="26"/>
    </row>
    <row r="542" spans="1:72" s="27" customFormat="1" ht="15.75" hidden="1" customHeight="1" x14ac:dyDescent="0.25">
      <c r="A542" s="5">
        <v>1</v>
      </c>
      <c r="B542" s="30" t="s">
        <v>154</v>
      </c>
      <c r="C542" s="31"/>
      <c r="D542" s="28">
        <f>D531+ROUND(D539*3.2,0)+D541/3.9</f>
        <v>67227.139601139599</v>
      </c>
      <c r="E542" s="32"/>
      <c r="F542" s="32"/>
      <c r="G542" s="32"/>
    </row>
    <row r="543" spans="1:72" s="27" customFormat="1" ht="15.75" hidden="1" customHeight="1" x14ac:dyDescent="0.25">
      <c r="A543" s="5">
        <v>1</v>
      </c>
      <c r="B543" s="10" t="s">
        <v>113</v>
      </c>
      <c r="C543" s="11"/>
      <c r="D543" s="2"/>
      <c r="E543" s="32"/>
      <c r="F543" s="32"/>
      <c r="G543" s="32"/>
    </row>
    <row r="544" spans="1:72" s="27" customFormat="1" ht="35.25" hidden="1" customHeight="1" x14ac:dyDescent="0.25">
      <c r="A544" s="5">
        <v>1</v>
      </c>
      <c r="B544" s="12" t="s">
        <v>234</v>
      </c>
      <c r="C544" s="11"/>
      <c r="D544" s="2">
        <f>SUM(D545,D546,D553,D559,D560,D561)</f>
        <v>10246</v>
      </c>
      <c r="E544" s="32"/>
      <c r="F544" s="32"/>
      <c r="G544" s="32"/>
    </row>
    <row r="545" spans="1:7" s="27" customFormat="1" ht="15.75" hidden="1" customHeight="1" x14ac:dyDescent="0.25">
      <c r="A545" s="5">
        <v>1</v>
      </c>
      <c r="B545" s="12" t="s">
        <v>150</v>
      </c>
      <c r="C545" s="11"/>
      <c r="D545" s="2"/>
      <c r="E545" s="32"/>
      <c r="F545" s="32"/>
      <c r="G545" s="32"/>
    </row>
    <row r="546" spans="1:7" s="27" customFormat="1" ht="15.75" hidden="1" customHeight="1" x14ac:dyDescent="0.25">
      <c r="A546" s="5">
        <v>1</v>
      </c>
      <c r="B546" s="29" t="s">
        <v>155</v>
      </c>
      <c r="C546" s="11"/>
      <c r="D546" s="2">
        <f>D547+D548+D549+D551</f>
        <v>6344</v>
      </c>
      <c r="E546" s="32"/>
      <c r="F546" s="32"/>
      <c r="G546" s="32"/>
    </row>
    <row r="547" spans="1:7" s="27" customFormat="1" ht="19.5" hidden="1" customHeight="1" x14ac:dyDescent="0.25">
      <c r="A547" s="5">
        <v>1</v>
      </c>
      <c r="B547" s="33" t="s">
        <v>156</v>
      </c>
      <c r="C547" s="11"/>
      <c r="D547" s="26">
        <v>4880</v>
      </c>
      <c r="E547" s="32"/>
      <c r="F547" s="32"/>
      <c r="G547" s="32"/>
    </row>
    <row r="548" spans="1:7" s="27" customFormat="1" ht="15.75" hidden="1" customHeight="1" x14ac:dyDescent="0.25">
      <c r="A548" s="5">
        <v>1</v>
      </c>
      <c r="B548" s="33" t="s">
        <v>157</v>
      </c>
      <c r="C548" s="11"/>
      <c r="D548" s="26">
        <v>1464</v>
      </c>
      <c r="E548" s="32"/>
      <c r="F548" s="32"/>
      <c r="G548" s="32"/>
    </row>
    <row r="549" spans="1:7" s="27" customFormat="1" ht="30.75" hidden="1" customHeight="1" x14ac:dyDescent="0.25">
      <c r="A549" s="5">
        <v>1</v>
      </c>
      <c r="B549" s="33" t="s">
        <v>158</v>
      </c>
      <c r="C549" s="11"/>
      <c r="D549" s="26"/>
      <c r="E549" s="32"/>
      <c r="F549" s="32"/>
      <c r="G549" s="32"/>
    </row>
    <row r="550" spans="1:7" s="27" customFormat="1" hidden="1" x14ac:dyDescent="0.25">
      <c r="A550" s="5">
        <v>1</v>
      </c>
      <c r="B550" s="33" t="s">
        <v>159</v>
      </c>
      <c r="C550" s="11"/>
      <c r="D550" s="26"/>
      <c r="E550" s="32"/>
      <c r="F550" s="32"/>
      <c r="G550" s="32"/>
    </row>
    <row r="551" spans="1:7" s="27" customFormat="1" ht="30" hidden="1" x14ac:dyDescent="0.25">
      <c r="A551" s="5">
        <v>1</v>
      </c>
      <c r="B551" s="33" t="s">
        <v>160</v>
      </c>
      <c r="C551" s="11"/>
      <c r="D551" s="26"/>
      <c r="E551" s="32"/>
      <c r="F551" s="32"/>
      <c r="G551" s="32"/>
    </row>
    <row r="552" spans="1:7" s="27" customFormat="1" hidden="1" x14ac:dyDescent="0.25">
      <c r="A552" s="5">
        <v>1</v>
      </c>
      <c r="B552" s="33" t="s">
        <v>159</v>
      </c>
      <c r="C552" s="11"/>
      <c r="D552" s="48"/>
      <c r="E552" s="32"/>
      <c r="F552" s="32"/>
      <c r="G552" s="32"/>
    </row>
    <row r="553" spans="1:7" s="27" customFormat="1" ht="30" hidden="1" customHeight="1" x14ac:dyDescent="0.25">
      <c r="A553" s="5">
        <v>1</v>
      </c>
      <c r="B553" s="29" t="s">
        <v>161</v>
      </c>
      <c r="C553" s="11"/>
      <c r="D553" s="2">
        <f>SUM(D554,D555,D557)</f>
        <v>3902</v>
      </c>
      <c r="E553" s="32"/>
      <c r="F553" s="32"/>
      <c r="G553" s="32"/>
    </row>
    <row r="554" spans="1:7" s="27" customFormat="1" ht="30" hidden="1" x14ac:dyDescent="0.25">
      <c r="A554" s="5">
        <v>1</v>
      </c>
      <c r="B554" s="33" t="s">
        <v>162</v>
      </c>
      <c r="C554" s="11"/>
      <c r="D554" s="2">
        <v>500</v>
      </c>
      <c r="E554" s="32"/>
      <c r="F554" s="32"/>
      <c r="G554" s="32"/>
    </row>
    <row r="555" spans="1:7" s="27" customFormat="1" ht="45" hidden="1" x14ac:dyDescent="0.25">
      <c r="A555" s="5">
        <v>1</v>
      </c>
      <c r="B555" s="33" t="s">
        <v>163</v>
      </c>
      <c r="C555" s="11"/>
      <c r="D555" s="23">
        <v>2816</v>
      </c>
      <c r="E555" s="32"/>
      <c r="F555" s="32"/>
      <c r="G555" s="32"/>
    </row>
    <row r="556" spans="1:7" s="27" customFormat="1" hidden="1" x14ac:dyDescent="0.25">
      <c r="A556" s="5">
        <v>1</v>
      </c>
      <c r="B556" s="33" t="s">
        <v>159</v>
      </c>
      <c r="C556" s="11"/>
      <c r="D556" s="23">
        <v>1844</v>
      </c>
      <c r="E556" s="32"/>
      <c r="F556" s="32"/>
      <c r="G556" s="32"/>
    </row>
    <row r="557" spans="1:7" s="27" customFormat="1" ht="45" hidden="1" x14ac:dyDescent="0.25">
      <c r="A557" s="5">
        <v>1</v>
      </c>
      <c r="B557" s="33" t="s">
        <v>164</v>
      </c>
      <c r="C557" s="11"/>
      <c r="D557" s="23">
        <v>586</v>
      </c>
      <c r="E557" s="32"/>
      <c r="F557" s="32"/>
      <c r="G557" s="32"/>
    </row>
    <row r="558" spans="1:7" s="27" customFormat="1" hidden="1" x14ac:dyDescent="0.25">
      <c r="A558" s="5">
        <v>1</v>
      </c>
      <c r="B558" s="33" t="s">
        <v>159</v>
      </c>
      <c r="C558" s="11"/>
      <c r="D558" s="23">
        <v>108</v>
      </c>
      <c r="E558" s="32"/>
      <c r="F558" s="32"/>
      <c r="G558" s="32"/>
    </row>
    <row r="559" spans="1:7" s="27" customFormat="1" ht="31.5" hidden="1" customHeight="1" x14ac:dyDescent="0.25">
      <c r="A559" s="5">
        <v>1</v>
      </c>
      <c r="B559" s="29" t="s">
        <v>165</v>
      </c>
      <c r="C559" s="11"/>
      <c r="D559" s="2"/>
      <c r="E559" s="32"/>
      <c r="F559" s="32"/>
      <c r="G559" s="32"/>
    </row>
    <row r="560" spans="1:7" s="27" customFormat="1" ht="15.75" hidden="1" customHeight="1" x14ac:dyDescent="0.25">
      <c r="A560" s="5">
        <v>1</v>
      </c>
      <c r="B560" s="29" t="s">
        <v>166</v>
      </c>
      <c r="C560" s="11"/>
      <c r="D560" s="2"/>
      <c r="E560" s="32"/>
      <c r="F560" s="32"/>
      <c r="G560" s="32"/>
    </row>
    <row r="561" spans="1:72" s="27" customFormat="1" ht="15.75" hidden="1" customHeight="1" x14ac:dyDescent="0.25">
      <c r="A561" s="5">
        <v>1</v>
      </c>
      <c r="B561" s="12" t="s">
        <v>167</v>
      </c>
      <c r="C561" s="11"/>
      <c r="D561" s="2"/>
      <c r="E561" s="32"/>
      <c r="F561" s="32"/>
      <c r="G561" s="32"/>
    </row>
    <row r="562" spans="1:72" s="27" customFormat="1" hidden="1" x14ac:dyDescent="0.25">
      <c r="A562" s="5">
        <v>1</v>
      </c>
      <c r="B562" s="13" t="s">
        <v>87</v>
      </c>
      <c r="C562" s="28"/>
      <c r="D562" s="26"/>
      <c r="E562" s="32"/>
      <c r="F562" s="32"/>
      <c r="G562" s="32"/>
    </row>
    <row r="563" spans="1:72" s="27" customFormat="1" hidden="1" x14ac:dyDescent="0.25">
      <c r="A563" s="5">
        <v>1</v>
      </c>
      <c r="B563" s="25" t="s">
        <v>110</v>
      </c>
      <c r="C563" s="28"/>
      <c r="D563" s="48"/>
      <c r="E563" s="32"/>
      <c r="F563" s="32"/>
      <c r="G563" s="32"/>
    </row>
    <row r="564" spans="1:72" ht="30" hidden="1" x14ac:dyDescent="0.25">
      <c r="A564" s="5">
        <v>1</v>
      </c>
      <c r="B564" s="13" t="s">
        <v>88</v>
      </c>
      <c r="C564" s="11"/>
      <c r="D564" s="2">
        <f>3000-D566</f>
        <v>2600</v>
      </c>
      <c r="E564" s="2"/>
      <c r="F564" s="2"/>
      <c r="G564" s="2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  <c r="AA564" s="9"/>
      <c r="AB564" s="9"/>
      <c r="AC564" s="9"/>
      <c r="AD564" s="9"/>
      <c r="AE564" s="9"/>
      <c r="AF564" s="9"/>
      <c r="AG564" s="9"/>
      <c r="AH564" s="9"/>
      <c r="AI564" s="9"/>
      <c r="AJ564" s="9"/>
      <c r="AK564" s="9"/>
      <c r="AL564" s="9"/>
      <c r="AM564" s="9"/>
      <c r="AN564" s="9"/>
      <c r="AO564" s="9"/>
      <c r="AP564" s="9"/>
      <c r="AQ564" s="9"/>
      <c r="AR564" s="9"/>
      <c r="AS564" s="9"/>
      <c r="AT564" s="9"/>
      <c r="AU564" s="9"/>
      <c r="AV564" s="9"/>
      <c r="AW564" s="9"/>
      <c r="AX564" s="9"/>
      <c r="AY564" s="9"/>
      <c r="AZ564" s="9"/>
      <c r="BA564" s="9"/>
      <c r="BB564" s="9"/>
      <c r="BC564" s="9"/>
      <c r="BD564" s="9"/>
      <c r="BE564" s="9"/>
      <c r="BF564" s="9"/>
      <c r="BG564" s="9"/>
      <c r="BH564" s="9"/>
      <c r="BI564" s="9"/>
      <c r="BJ564" s="9"/>
      <c r="BK564" s="9"/>
      <c r="BL564" s="9"/>
      <c r="BM564" s="9"/>
      <c r="BN564" s="9"/>
      <c r="BO564" s="9"/>
      <c r="BP564" s="9"/>
      <c r="BQ564" s="9"/>
      <c r="BR564" s="9"/>
      <c r="BS564" s="9"/>
      <c r="BT564" s="9"/>
    </row>
    <row r="565" spans="1:72" s="27" customFormat="1" ht="15.75" hidden="1" customHeight="1" x14ac:dyDescent="0.25">
      <c r="A565" s="5">
        <v>1</v>
      </c>
      <c r="B565" s="13" t="s">
        <v>168</v>
      </c>
      <c r="C565" s="11"/>
      <c r="D565" s="2"/>
      <c r="E565" s="32"/>
      <c r="F565" s="32"/>
      <c r="G565" s="32"/>
    </row>
    <row r="566" spans="1:72" s="27" customFormat="1" ht="45" hidden="1" x14ac:dyDescent="0.25">
      <c r="A566" s="5">
        <v>1</v>
      </c>
      <c r="B566" s="13" t="s">
        <v>219</v>
      </c>
      <c r="C566" s="11"/>
      <c r="D566" s="2">
        <v>400</v>
      </c>
      <c r="E566" s="32"/>
      <c r="F566" s="32"/>
      <c r="G566" s="32"/>
    </row>
    <row r="567" spans="1:72" s="27" customFormat="1" hidden="1" x14ac:dyDescent="0.25">
      <c r="A567" s="5">
        <v>1</v>
      </c>
      <c r="B567" s="35" t="s">
        <v>112</v>
      </c>
      <c r="C567" s="11"/>
      <c r="D567" s="8">
        <f>D544+ROUND(D562*3.2,0)+D564+D566</f>
        <v>13246</v>
      </c>
      <c r="E567" s="32"/>
      <c r="F567" s="32"/>
      <c r="G567" s="32"/>
    </row>
    <row r="568" spans="1:72" s="27" customFormat="1" hidden="1" x14ac:dyDescent="0.25">
      <c r="A568" s="5">
        <v>1</v>
      </c>
      <c r="B568" s="36" t="s">
        <v>111</v>
      </c>
      <c r="C568" s="11"/>
      <c r="D568" s="8">
        <f>SUM(D542,D567)</f>
        <v>80473.139601139599</v>
      </c>
      <c r="E568" s="32"/>
      <c r="F568" s="32"/>
      <c r="G568" s="32"/>
    </row>
    <row r="569" spans="1:72" ht="15" hidden="1" customHeight="1" x14ac:dyDescent="0.25">
      <c r="A569" s="5">
        <v>1</v>
      </c>
      <c r="B569" s="14" t="s">
        <v>7</v>
      </c>
      <c r="C569" s="375"/>
      <c r="D569" s="2"/>
      <c r="E569" s="2"/>
      <c r="F569" s="2"/>
      <c r="G569" s="2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  <c r="AA569" s="9"/>
      <c r="AB569" s="9"/>
      <c r="AC569" s="9"/>
      <c r="AD569" s="9"/>
      <c r="AE569" s="9"/>
      <c r="AF569" s="9"/>
      <c r="AG569" s="9"/>
      <c r="AH569" s="9"/>
      <c r="AI569" s="9"/>
      <c r="AJ569" s="9"/>
      <c r="AK569" s="9"/>
      <c r="AL569" s="9"/>
      <c r="AM569" s="9"/>
      <c r="AN569" s="9"/>
      <c r="AO569" s="9"/>
      <c r="AP569" s="9"/>
      <c r="AQ569" s="9"/>
      <c r="AR569" s="9"/>
      <c r="AS569" s="9"/>
      <c r="AT569" s="9"/>
      <c r="AU569" s="9"/>
      <c r="AV569" s="9"/>
      <c r="AW569" s="9"/>
      <c r="AX569" s="9"/>
      <c r="AY569" s="9"/>
      <c r="AZ569" s="9"/>
      <c r="BA569" s="9"/>
      <c r="BB569" s="9"/>
      <c r="BC569" s="9"/>
      <c r="BD569" s="9"/>
      <c r="BE569" s="9"/>
      <c r="BF569" s="9"/>
      <c r="BG569" s="9"/>
      <c r="BH569" s="9"/>
      <c r="BI569" s="9"/>
      <c r="BJ569" s="9"/>
      <c r="BK569" s="9"/>
      <c r="BL569" s="9"/>
      <c r="BM569" s="9"/>
      <c r="BN569" s="9"/>
      <c r="BO569" s="9"/>
      <c r="BP569" s="9"/>
      <c r="BQ569" s="9"/>
      <c r="BR569" s="9"/>
      <c r="BS569" s="9"/>
      <c r="BT569" s="9"/>
    </row>
    <row r="570" spans="1:72" ht="15" hidden="1" customHeight="1" x14ac:dyDescent="0.25">
      <c r="A570" s="5">
        <v>1</v>
      </c>
      <c r="B570" s="24" t="s">
        <v>106</v>
      </c>
      <c r="C570" s="375"/>
      <c r="D570" s="2"/>
      <c r="E570" s="2"/>
      <c r="F570" s="2"/>
      <c r="G570" s="2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  <c r="AA570" s="9"/>
      <c r="AB570" s="9"/>
      <c r="AC570" s="9"/>
      <c r="AD570" s="9"/>
      <c r="AE570" s="9"/>
      <c r="AF570" s="9"/>
      <c r="AG570" s="9"/>
      <c r="AH570" s="9"/>
      <c r="AI570" s="9"/>
      <c r="AJ570" s="9"/>
      <c r="AK570" s="9"/>
      <c r="AL570" s="9"/>
      <c r="AM570" s="9"/>
      <c r="AN570" s="9"/>
      <c r="AO570" s="9"/>
      <c r="AP570" s="9"/>
      <c r="AQ570" s="9"/>
      <c r="AR570" s="9"/>
      <c r="AS570" s="9"/>
      <c r="AT570" s="9"/>
      <c r="AU570" s="9"/>
      <c r="AV570" s="9"/>
      <c r="AW570" s="9"/>
      <c r="AX570" s="9"/>
      <c r="AY570" s="9"/>
      <c r="AZ570" s="9"/>
      <c r="BA570" s="9"/>
      <c r="BB570" s="9"/>
      <c r="BC570" s="9"/>
      <c r="BD570" s="9"/>
      <c r="BE570" s="9"/>
      <c r="BF570" s="9"/>
      <c r="BG570" s="9"/>
      <c r="BH570" s="9"/>
      <c r="BI570" s="9"/>
      <c r="BJ570" s="9"/>
      <c r="BK570" s="9"/>
      <c r="BL570" s="9"/>
      <c r="BM570" s="9"/>
      <c r="BN570" s="9"/>
      <c r="BO570" s="9"/>
      <c r="BP570" s="9"/>
      <c r="BQ570" s="9"/>
      <c r="BR570" s="9"/>
      <c r="BS570" s="9"/>
      <c r="BT570" s="9"/>
    </row>
    <row r="571" spans="1:72" ht="15" hidden="1" customHeight="1" x14ac:dyDescent="0.25">
      <c r="A571" s="5">
        <v>1</v>
      </c>
      <c r="B571" s="16" t="s">
        <v>21</v>
      </c>
      <c r="C571" s="257">
        <v>300</v>
      </c>
      <c r="D571" s="26">
        <v>380</v>
      </c>
      <c r="E571" s="40">
        <v>10.5</v>
      </c>
      <c r="F571" s="256">
        <f>ROUND(G571/C571,0)</f>
        <v>13</v>
      </c>
      <c r="G571" s="256">
        <f>ROUND(D571*E571,0)</f>
        <v>3990</v>
      </c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  <c r="AA571" s="9"/>
      <c r="AB571" s="9"/>
      <c r="AC571" s="9"/>
      <c r="AD571" s="9"/>
      <c r="AE571" s="9"/>
      <c r="AF571" s="9"/>
      <c r="AG571" s="9"/>
      <c r="AH571" s="9"/>
      <c r="AI571" s="9"/>
      <c r="AJ571" s="9"/>
      <c r="AK571" s="9"/>
      <c r="AL571" s="9"/>
      <c r="AM571" s="9"/>
      <c r="AN571" s="9"/>
      <c r="AO571" s="9"/>
      <c r="AP571" s="9"/>
      <c r="AQ571" s="9"/>
      <c r="AR571" s="9"/>
      <c r="AS571" s="9"/>
      <c r="AT571" s="9"/>
      <c r="AU571" s="9"/>
      <c r="AV571" s="9"/>
      <c r="AW571" s="9"/>
      <c r="AX571" s="9"/>
      <c r="AY571" s="9"/>
      <c r="AZ571" s="9"/>
      <c r="BA571" s="9"/>
      <c r="BB571" s="9"/>
      <c r="BC571" s="9"/>
      <c r="BD571" s="9"/>
      <c r="BE571" s="9"/>
      <c r="BF571" s="9"/>
      <c r="BG571" s="9"/>
      <c r="BH571" s="9"/>
      <c r="BI571" s="9"/>
      <c r="BJ571" s="9"/>
      <c r="BK571" s="9"/>
      <c r="BL571" s="9"/>
      <c r="BM571" s="9"/>
      <c r="BN571" s="9"/>
      <c r="BO571" s="9"/>
      <c r="BP571" s="9"/>
      <c r="BQ571" s="9"/>
      <c r="BR571" s="9"/>
      <c r="BS571" s="9"/>
      <c r="BT571" s="9"/>
    </row>
    <row r="572" spans="1:72" ht="15" hidden="1" customHeight="1" x14ac:dyDescent="0.25">
      <c r="A572" s="5">
        <v>1</v>
      </c>
      <c r="B572" s="39" t="s">
        <v>11</v>
      </c>
      <c r="C572" s="257">
        <v>300</v>
      </c>
      <c r="D572" s="26">
        <v>220</v>
      </c>
      <c r="E572" s="40">
        <v>10</v>
      </c>
      <c r="F572" s="256">
        <f>ROUND(G572/C572,0)</f>
        <v>7</v>
      </c>
      <c r="G572" s="256">
        <f>ROUND(D572*E572,0)</f>
        <v>2200</v>
      </c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  <c r="AA572" s="9"/>
      <c r="AB572" s="9"/>
      <c r="AC572" s="9"/>
      <c r="AD572" s="9"/>
      <c r="AE572" s="9"/>
      <c r="AF572" s="9"/>
      <c r="AG572" s="9"/>
      <c r="AH572" s="9"/>
      <c r="AI572" s="9"/>
      <c r="AJ572" s="9"/>
      <c r="AK572" s="9"/>
      <c r="AL572" s="9"/>
      <c r="AM572" s="9"/>
      <c r="AN572" s="9"/>
      <c r="AO572" s="9"/>
      <c r="AP572" s="9"/>
      <c r="AQ572" s="9"/>
      <c r="AR572" s="9"/>
      <c r="AS572" s="9"/>
      <c r="AT572" s="9"/>
      <c r="AU572" s="9"/>
      <c r="AV572" s="9"/>
      <c r="AW572" s="9"/>
      <c r="AX572" s="9"/>
      <c r="AY572" s="9"/>
      <c r="AZ572" s="9"/>
      <c r="BA572" s="9"/>
      <c r="BB572" s="9"/>
      <c r="BC572" s="9"/>
      <c r="BD572" s="9"/>
      <c r="BE572" s="9"/>
      <c r="BF572" s="9"/>
      <c r="BG572" s="9"/>
      <c r="BH572" s="9"/>
      <c r="BI572" s="9"/>
      <c r="BJ572" s="9"/>
      <c r="BK572" s="9"/>
      <c r="BL572" s="9"/>
      <c r="BM572" s="9"/>
      <c r="BN572" s="9"/>
      <c r="BO572" s="9"/>
      <c r="BP572" s="9"/>
      <c r="BQ572" s="9"/>
      <c r="BR572" s="9"/>
      <c r="BS572" s="9"/>
      <c r="BT572" s="9"/>
    </row>
    <row r="573" spans="1:72" ht="15" hidden="1" customHeight="1" x14ac:dyDescent="0.25">
      <c r="A573" s="5">
        <v>1</v>
      </c>
      <c r="B573" s="16" t="s">
        <v>23</v>
      </c>
      <c r="C573" s="257">
        <v>300</v>
      </c>
      <c r="D573" s="26">
        <v>170</v>
      </c>
      <c r="E573" s="40">
        <v>6.1</v>
      </c>
      <c r="F573" s="256">
        <f>ROUND(G573/C573,0)</f>
        <v>3</v>
      </c>
      <c r="G573" s="256">
        <f>ROUND(D573*E573,0)</f>
        <v>1037</v>
      </c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  <c r="AA573" s="9"/>
      <c r="AB573" s="9"/>
      <c r="AC573" s="9"/>
      <c r="AD573" s="9"/>
      <c r="AE573" s="9"/>
      <c r="AF573" s="9"/>
      <c r="AG573" s="9"/>
      <c r="AH573" s="9"/>
      <c r="AI573" s="9"/>
      <c r="AJ573" s="9"/>
      <c r="AK573" s="9"/>
      <c r="AL573" s="9"/>
      <c r="AM573" s="9"/>
      <c r="AN573" s="9"/>
      <c r="AO573" s="9"/>
      <c r="AP573" s="9"/>
      <c r="AQ573" s="9"/>
      <c r="AR573" s="9"/>
      <c r="AS573" s="9"/>
      <c r="AT573" s="9"/>
      <c r="AU573" s="9"/>
      <c r="AV573" s="9"/>
      <c r="AW573" s="9"/>
      <c r="AX573" s="9"/>
      <c r="AY573" s="9"/>
      <c r="AZ573" s="9"/>
      <c r="BA573" s="9"/>
      <c r="BB573" s="9"/>
      <c r="BC573" s="9"/>
      <c r="BD573" s="9"/>
      <c r="BE573" s="9"/>
      <c r="BF573" s="9"/>
      <c r="BG573" s="9"/>
      <c r="BH573" s="9"/>
      <c r="BI573" s="9"/>
      <c r="BJ573" s="9"/>
      <c r="BK573" s="9"/>
      <c r="BL573" s="9"/>
      <c r="BM573" s="9"/>
      <c r="BN573" s="9"/>
      <c r="BO573" s="9"/>
      <c r="BP573" s="9"/>
      <c r="BQ573" s="9"/>
      <c r="BR573" s="9"/>
      <c r="BS573" s="9"/>
      <c r="BT573" s="9"/>
    </row>
    <row r="574" spans="1:72" ht="15" hidden="1" customHeight="1" x14ac:dyDescent="0.25">
      <c r="A574" s="5">
        <v>1</v>
      </c>
      <c r="B574" s="19" t="s">
        <v>9</v>
      </c>
      <c r="C574" s="383"/>
      <c r="D574" s="271">
        <f>D571+D572+D573</f>
        <v>770</v>
      </c>
      <c r="E574" s="7">
        <f>G574/D574</f>
        <v>9.3857142857142861</v>
      </c>
      <c r="F574" s="384">
        <f>F571+F572+F573</f>
        <v>23</v>
      </c>
      <c r="G574" s="384">
        <f>G571+G572+G573</f>
        <v>7227</v>
      </c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  <c r="AA574" s="9"/>
      <c r="AB574" s="9"/>
      <c r="AC574" s="9"/>
      <c r="AD574" s="9"/>
      <c r="AE574" s="9"/>
      <c r="AF574" s="9"/>
      <c r="AG574" s="9"/>
      <c r="AH574" s="9"/>
      <c r="AI574" s="9"/>
      <c r="AJ574" s="9"/>
      <c r="AK574" s="9"/>
      <c r="AL574" s="9"/>
      <c r="AM574" s="9"/>
      <c r="AN574" s="9"/>
      <c r="AO574" s="9"/>
      <c r="AP574" s="9"/>
      <c r="AQ574" s="9"/>
      <c r="AR574" s="9"/>
      <c r="AS574" s="9"/>
      <c r="AT574" s="9"/>
      <c r="AU574" s="9"/>
      <c r="AV574" s="9"/>
      <c r="AW574" s="9"/>
      <c r="AX574" s="9"/>
      <c r="AY574" s="9"/>
      <c r="AZ574" s="9"/>
      <c r="BA574" s="9"/>
      <c r="BB574" s="9"/>
      <c r="BC574" s="9"/>
      <c r="BD574" s="9"/>
      <c r="BE574" s="9"/>
      <c r="BF574" s="9"/>
      <c r="BG574" s="9"/>
      <c r="BH574" s="9"/>
      <c r="BI574" s="9"/>
      <c r="BJ574" s="9"/>
      <c r="BK574" s="9"/>
      <c r="BL574" s="9"/>
      <c r="BM574" s="9"/>
      <c r="BN574" s="9"/>
      <c r="BO574" s="9"/>
      <c r="BP574" s="9"/>
      <c r="BQ574" s="9"/>
      <c r="BR574" s="9"/>
      <c r="BS574" s="9"/>
      <c r="BT574" s="9"/>
    </row>
    <row r="575" spans="1:72" ht="15" hidden="1" customHeight="1" x14ac:dyDescent="0.25">
      <c r="A575" s="5">
        <v>1</v>
      </c>
      <c r="B575" s="24" t="s">
        <v>20</v>
      </c>
      <c r="C575" s="383"/>
      <c r="D575" s="385"/>
      <c r="E575" s="272"/>
      <c r="F575" s="386"/>
      <c r="G575" s="386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  <c r="AA575" s="9"/>
      <c r="AB575" s="9"/>
      <c r="AC575" s="9"/>
      <c r="AD575" s="9"/>
      <c r="AE575" s="9"/>
      <c r="AF575" s="9"/>
      <c r="AG575" s="9"/>
      <c r="AH575" s="9"/>
      <c r="AI575" s="9"/>
      <c r="AJ575" s="9"/>
      <c r="AK575" s="9"/>
      <c r="AL575" s="9"/>
      <c r="AM575" s="9"/>
      <c r="AN575" s="9"/>
      <c r="AO575" s="9"/>
      <c r="AP575" s="9"/>
      <c r="AQ575" s="9"/>
      <c r="AR575" s="9"/>
      <c r="AS575" s="9"/>
      <c r="AT575" s="9"/>
      <c r="AU575" s="9"/>
      <c r="AV575" s="9"/>
      <c r="AW575" s="9"/>
      <c r="AX575" s="9"/>
      <c r="AY575" s="9"/>
      <c r="AZ575" s="9"/>
      <c r="BA575" s="9"/>
      <c r="BB575" s="9"/>
      <c r="BC575" s="9"/>
      <c r="BD575" s="9"/>
      <c r="BE575" s="9"/>
      <c r="BF575" s="9"/>
      <c r="BG575" s="9"/>
      <c r="BH575" s="9"/>
      <c r="BI575" s="9"/>
      <c r="BJ575" s="9"/>
      <c r="BK575" s="9"/>
      <c r="BL575" s="9"/>
      <c r="BM575" s="9"/>
      <c r="BN575" s="9"/>
      <c r="BO575" s="9"/>
      <c r="BP575" s="9"/>
      <c r="BQ575" s="9"/>
      <c r="BR575" s="9"/>
      <c r="BS575" s="9"/>
      <c r="BT575" s="9"/>
    </row>
    <row r="576" spans="1:72" ht="15" hidden="1" customHeight="1" x14ac:dyDescent="0.25">
      <c r="A576" s="5">
        <v>1</v>
      </c>
      <c r="B576" s="16" t="s">
        <v>26</v>
      </c>
      <c r="C576" s="375">
        <v>240</v>
      </c>
      <c r="D576" s="387">
        <v>100</v>
      </c>
      <c r="E576" s="61">
        <v>8</v>
      </c>
      <c r="F576" s="388">
        <f>ROUND(G576/C576,0)</f>
        <v>3</v>
      </c>
      <c r="G576" s="388">
        <f>ROUND(D576*E576,0)</f>
        <v>800</v>
      </c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  <c r="AA576" s="9"/>
      <c r="AB576" s="9"/>
      <c r="AC576" s="9"/>
      <c r="AD576" s="9"/>
      <c r="AE576" s="9"/>
      <c r="AF576" s="9"/>
      <c r="AG576" s="9"/>
      <c r="AH576" s="9"/>
      <c r="AI576" s="9"/>
      <c r="AJ576" s="9"/>
      <c r="AK576" s="9"/>
      <c r="AL576" s="9"/>
      <c r="AM576" s="9"/>
      <c r="AN576" s="9"/>
      <c r="AO576" s="9"/>
      <c r="AP576" s="9"/>
      <c r="AQ576" s="9"/>
      <c r="AR576" s="9"/>
      <c r="AS576" s="9"/>
      <c r="AT576" s="9"/>
      <c r="AU576" s="9"/>
      <c r="AV576" s="9"/>
      <c r="AW576" s="9"/>
      <c r="AX576" s="9"/>
      <c r="AY576" s="9"/>
      <c r="AZ576" s="9"/>
      <c r="BA576" s="9"/>
      <c r="BB576" s="9"/>
      <c r="BC576" s="9"/>
      <c r="BD576" s="9"/>
      <c r="BE576" s="9"/>
      <c r="BF576" s="9"/>
      <c r="BG576" s="9"/>
      <c r="BH576" s="9"/>
      <c r="BI576" s="9"/>
      <c r="BJ576" s="9"/>
      <c r="BK576" s="9"/>
      <c r="BL576" s="9"/>
      <c r="BM576" s="9"/>
      <c r="BN576" s="9"/>
      <c r="BO576" s="9"/>
      <c r="BP576" s="9"/>
      <c r="BQ576" s="9"/>
      <c r="BR576" s="9"/>
      <c r="BS576" s="9"/>
      <c r="BT576" s="9"/>
    </row>
    <row r="577" spans="1:72" ht="15" hidden="1" customHeight="1" x14ac:dyDescent="0.25">
      <c r="A577" s="5">
        <v>1</v>
      </c>
      <c r="B577" s="16" t="s">
        <v>37</v>
      </c>
      <c r="C577" s="375">
        <v>240</v>
      </c>
      <c r="D577" s="2">
        <v>690</v>
      </c>
      <c r="E577" s="61">
        <v>8</v>
      </c>
      <c r="F577" s="2">
        <f>ROUND(G577/C577,0)</f>
        <v>23</v>
      </c>
      <c r="G577" s="2">
        <f>ROUND(D577*E577,0)</f>
        <v>5520</v>
      </c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  <c r="AA577" s="9"/>
      <c r="AB577" s="9"/>
      <c r="AC577" s="9"/>
      <c r="AD577" s="9"/>
      <c r="AE577" s="9"/>
      <c r="AF577" s="9"/>
      <c r="AG577" s="9"/>
      <c r="AH577" s="9"/>
      <c r="AI577" s="9"/>
      <c r="AJ577" s="9"/>
      <c r="AK577" s="9"/>
      <c r="AL577" s="9"/>
      <c r="AM577" s="9"/>
      <c r="AN577" s="9"/>
      <c r="AO577" s="9"/>
      <c r="AP577" s="9"/>
      <c r="AQ577" s="9"/>
      <c r="AR577" s="9"/>
      <c r="AS577" s="9"/>
      <c r="AT577" s="9"/>
      <c r="AU577" s="9"/>
      <c r="AV577" s="9"/>
      <c r="AW577" s="9"/>
      <c r="AX577" s="9"/>
      <c r="AY577" s="9"/>
      <c r="AZ577" s="9"/>
      <c r="BA577" s="9"/>
      <c r="BB577" s="9"/>
      <c r="BC577" s="9"/>
      <c r="BD577" s="9"/>
      <c r="BE577" s="9"/>
      <c r="BF577" s="9"/>
      <c r="BG577" s="9"/>
      <c r="BH577" s="9"/>
      <c r="BI577" s="9"/>
      <c r="BJ577" s="9"/>
      <c r="BK577" s="9"/>
      <c r="BL577" s="9"/>
      <c r="BM577" s="9"/>
      <c r="BN577" s="9"/>
      <c r="BO577" s="9"/>
      <c r="BP577" s="9"/>
      <c r="BQ577" s="9"/>
      <c r="BR577" s="9"/>
      <c r="BS577" s="9"/>
      <c r="BT577" s="9"/>
    </row>
    <row r="578" spans="1:72" ht="15" hidden="1" customHeight="1" x14ac:dyDescent="0.25">
      <c r="A578" s="5">
        <v>1</v>
      </c>
      <c r="B578" s="356" t="s">
        <v>107</v>
      </c>
      <c r="C578" s="376"/>
      <c r="D578" s="20">
        <f>SUM(D576:D577)</f>
        <v>790</v>
      </c>
      <c r="E578" s="313">
        <f>G578/D578</f>
        <v>8</v>
      </c>
      <c r="F578" s="20">
        <f t="shared" ref="F578:G578" si="32">SUM(F576:F577)</f>
        <v>26</v>
      </c>
      <c r="G578" s="20">
        <f t="shared" si="32"/>
        <v>6320</v>
      </c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  <c r="AA578" s="9"/>
      <c r="AB578" s="9"/>
      <c r="AC578" s="9"/>
      <c r="AD578" s="9"/>
      <c r="AE578" s="9"/>
      <c r="AF578" s="9"/>
      <c r="AG578" s="9"/>
      <c r="AH578" s="9"/>
      <c r="AI578" s="9"/>
      <c r="AJ578" s="9"/>
      <c r="AK578" s="9"/>
      <c r="AL578" s="9"/>
      <c r="AM578" s="9"/>
      <c r="AN578" s="9"/>
      <c r="AO578" s="9"/>
      <c r="AP578" s="9"/>
      <c r="AQ578" s="9"/>
      <c r="AR578" s="9"/>
      <c r="AS578" s="9"/>
      <c r="AT578" s="9"/>
      <c r="AU578" s="9"/>
      <c r="AV578" s="9"/>
      <c r="AW578" s="9"/>
      <c r="AX578" s="9"/>
      <c r="AY578" s="9"/>
      <c r="AZ578" s="9"/>
      <c r="BA578" s="9"/>
      <c r="BB578" s="9"/>
      <c r="BC578" s="9"/>
      <c r="BD578" s="9"/>
      <c r="BE578" s="9"/>
      <c r="BF578" s="9"/>
      <c r="BG578" s="9"/>
      <c r="BH578" s="9"/>
      <c r="BI578" s="9"/>
      <c r="BJ578" s="9"/>
      <c r="BK578" s="9"/>
      <c r="BL578" s="9"/>
      <c r="BM578" s="9"/>
      <c r="BN578" s="9"/>
      <c r="BO578" s="9"/>
      <c r="BP578" s="9"/>
      <c r="BQ578" s="9"/>
      <c r="BR578" s="9"/>
      <c r="BS578" s="9"/>
      <c r="BT578" s="9"/>
    </row>
    <row r="579" spans="1:72" ht="18" hidden="1" customHeight="1" x14ac:dyDescent="0.25">
      <c r="A579" s="5">
        <v>1</v>
      </c>
      <c r="B579" s="185" t="s">
        <v>85</v>
      </c>
      <c r="C579" s="314"/>
      <c r="D579" s="8">
        <f>D574+D578</f>
        <v>1560</v>
      </c>
      <c r="E579" s="7">
        <f>G579/D579</f>
        <v>8.6839743589743588</v>
      </c>
      <c r="F579" s="8">
        <f>F574+F578</f>
        <v>49</v>
      </c>
      <c r="G579" s="8">
        <f>G574+G578</f>
        <v>13547</v>
      </c>
    </row>
    <row r="580" spans="1:72" s="9" customFormat="1" ht="15.75" hidden="1" thickBot="1" x14ac:dyDescent="0.3">
      <c r="A580" s="5">
        <v>1</v>
      </c>
      <c r="B580" s="389" t="s">
        <v>10</v>
      </c>
      <c r="C580" s="390"/>
      <c r="D580" s="390"/>
      <c r="E580" s="390"/>
      <c r="F580" s="390"/>
      <c r="G580" s="390"/>
    </row>
    <row r="581" spans="1:72" s="9" customFormat="1" hidden="1" x14ac:dyDescent="0.25">
      <c r="A581" s="5">
        <v>1</v>
      </c>
      <c r="B581" s="391"/>
      <c r="C581" s="378"/>
      <c r="D581" s="76"/>
      <c r="E581" s="76"/>
      <c r="F581" s="76"/>
      <c r="G581" s="76"/>
    </row>
    <row r="582" spans="1:72" s="9" customFormat="1" ht="15.75" hidden="1" x14ac:dyDescent="0.25">
      <c r="A582" s="5">
        <v>1</v>
      </c>
      <c r="B582" s="332" t="s">
        <v>146</v>
      </c>
      <c r="C582" s="309"/>
      <c r="D582" s="2"/>
      <c r="E582" s="2"/>
      <c r="F582" s="2"/>
      <c r="G582" s="2"/>
    </row>
    <row r="583" spans="1:72" s="9" customFormat="1" hidden="1" x14ac:dyDescent="0.25">
      <c r="A583" s="5">
        <v>1</v>
      </c>
      <c r="B583" s="306" t="s">
        <v>4</v>
      </c>
      <c r="C583" s="309"/>
      <c r="D583" s="2"/>
      <c r="E583" s="2"/>
      <c r="F583" s="2"/>
      <c r="G583" s="2"/>
    </row>
    <row r="584" spans="1:72" s="9" customFormat="1" hidden="1" x14ac:dyDescent="0.25">
      <c r="A584" s="5">
        <v>1</v>
      </c>
      <c r="B584" s="3" t="s">
        <v>37</v>
      </c>
      <c r="C584" s="65">
        <v>340</v>
      </c>
      <c r="D584" s="2">
        <v>85</v>
      </c>
      <c r="E584" s="61">
        <v>11</v>
      </c>
      <c r="F584" s="2">
        <f>ROUND(G584/C584,0)</f>
        <v>3</v>
      </c>
      <c r="G584" s="2">
        <f>ROUND(D584*E584,0)</f>
        <v>935</v>
      </c>
    </row>
    <row r="585" spans="1:72" s="9" customFormat="1" hidden="1" x14ac:dyDescent="0.25">
      <c r="A585" s="5">
        <v>1</v>
      </c>
      <c r="B585" s="81" t="s">
        <v>5</v>
      </c>
      <c r="C585" s="309"/>
      <c r="D585" s="8">
        <f t="shared" ref="D585" si="33">D584</f>
        <v>85</v>
      </c>
      <c r="E585" s="392">
        <f t="shared" ref="E585:G585" si="34">E584</f>
        <v>11</v>
      </c>
      <c r="F585" s="8">
        <f t="shared" si="34"/>
        <v>3</v>
      </c>
      <c r="G585" s="8">
        <f t="shared" si="34"/>
        <v>935</v>
      </c>
    </row>
    <row r="586" spans="1:72" s="27" customFormat="1" ht="18.75" hidden="1" customHeight="1" x14ac:dyDescent="0.25">
      <c r="A586" s="5">
        <v>1</v>
      </c>
      <c r="B586" s="10" t="s">
        <v>149</v>
      </c>
      <c r="C586" s="10"/>
      <c r="D586" s="46"/>
      <c r="E586" s="26"/>
      <c r="F586" s="26"/>
      <c r="G586" s="26"/>
    </row>
    <row r="587" spans="1:72" s="27" customFormat="1" ht="30" hidden="1" x14ac:dyDescent="0.25">
      <c r="A587" s="5">
        <v>1</v>
      </c>
      <c r="B587" s="12" t="s">
        <v>234</v>
      </c>
      <c r="C587" s="28"/>
      <c r="D587" s="26">
        <f>SUM(D589,D590,D591,D592)+D588/2.7</f>
        <v>8174.4444444444443</v>
      </c>
      <c r="E587" s="26"/>
      <c r="F587" s="26"/>
      <c r="G587" s="26"/>
    </row>
    <row r="588" spans="1:72" s="27" customFormat="1" hidden="1" x14ac:dyDescent="0.25">
      <c r="A588" s="5">
        <v>1</v>
      </c>
      <c r="B588" s="12" t="s">
        <v>213</v>
      </c>
      <c r="C588" s="15"/>
      <c r="D588" s="2">
        <v>741</v>
      </c>
      <c r="E588" s="15"/>
      <c r="F588" s="15"/>
      <c r="G588" s="15"/>
    </row>
    <row r="589" spans="1:72" s="27" customFormat="1" hidden="1" x14ac:dyDescent="0.25">
      <c r="A589" s="5">
        <v>1</v>
      </c>
      <c r="B589" s="29" t="s">
        <v>150</v>
      </c>
      <c r="C589" s="28"/>
      <c r="D589" s="26"/>
      <c r="E589" s="26"/>
      <c r="F589" s="26"/>
      <c r="G589" s="26"/>
    </row>
    <row r="590" spans="1:72" s="27" customFormat="1" ht="17.25" hidden="1" customHeight="1" x14ac:dyDescent="0.25">
      <c r="A590" s="5">
        <v>1</v>
      </c>
      <c r="B590" s="29" t="s">
        <v>151</v>
      </c>
      <c r="C590" s="28"/>
      <c r="D590" s="2">
        <v>1400</v>
      </c>
      <c r="E590" s="26"/>
      <c r="F590" s="26"/>
      <c r="G590" s="26"/>
    </row>
    <row r="591" spans="1:72" s="27" customFormat="1" ht="30" hidden="1" x14ac:dyDescent="0.25">
      <c r="A591" s="5">
        <v>1</v>
      </c>
      <c r="B591" s="29" t="s">
        <v>152</v>
      </c>
      <c r="C591" s="28"/>
      <c r="D591" s="2"/>
      <c r="E591" s="26"/>
      <c r="F591" s="26"/>
      <c r="G591" s="26"/>
    </row>
    <row r="592" spans="1:72" s="27" customFormat="1" hidden="1" x14ac:dyDescent="0.25">
      <c r="A592" s="5">
        <v>1</v>
      </c>
      <c r="B592" s="12" t="s">
        <v>153</v>
      </c>
      <c r="C592" s="28"/>
      <c r="D592" s="2">
        <v>6500</v>
      </c>
      <c r="E592" s="26"/>
      <c r="F592" s="26"/>
      <c r="G592" s="26"/>
    </row>
    <row r="593" spans="1:8" s="27" customFormat="1" ht="45" hidden="1" x14ac:dyDescent="0.25">
      <c r="A593" s="5">
        <v>1</v>
      </c>
      <c r="B593" s="12" t="s">
        <v>212</v>
      </c>
      <c r="C593" s="28"/>
      <c r="D593" s="6">
        <v>944</v>
      </c>
      <c r="E593" s="26"/>
      <c r="F593" s="26"/>
      <c r="G593" s="26"/>
      <c r="H593" s="47"/>
    </row>
    <row r="594" spans="1:8" s="9" customFormat="1" hidden="1" x14ac:dyDescent="0.25">
      <c r="A594" s="5">
        <v>1</v>
      </c>
      <c r="B594" s="13" t="s">
        <v>87</v>
      </c>
      <c r="C594" s="11"/>
      <c r="D594" s="2">
        <f>D595+D596</f>
        <v>11241.764705882353</v>
      </c>
      <c r="E594" s="2"/>
      <c r="F594" s="2"/>
      <c r="G594" s="2"/>
    </row>
    <row r="595" spans="1:8" s="9" customFormat="1" hidden="1" x14ac:dyDescent="0.25">
      <c r="A595" s="5">
        <v>1</v>
      </c>
      <c r="B595" s="13" t="s">
        <v>192</v>
      </c>
      <c r="C595" s="58"/>
      <c r="D595" s="2">
        <v>8576</v>
      </c>
      <c r="E595" s="2"/>
      <c r="F595" s="2"/>
      <c r="G595" s="2"/>
    </row>
    <row r="596" spans="1:8" s="9" customFormat="1" hidden="1" x14ac:dyDescent="0.25">
      <c r="A596" s="5">
        <v>1</v>
      </c>
      <c r="B596" s="13" t="s">
        <v>194</v>
      </c>
      <c r="C596" s="58"/>
      <c r="D596" s="6">
        <f>D597/8.5</f>
        <v>2665.7647058823532</v>
      </c>
      <c r="E596" s="2"/>
      <c r="F596" s="2"/>
      <c r="G596" s="2"/>
    </row>
    <row r="597" spans="1:8" s="27" customFormat="1" hidden="1" x14ac:dyDescent="0.25">
      <c r="A597" s="5">
        <v>1</v>
      </c>
      <c r="B597" s="25" t="s">
        <v>193</v>
      </c>
      <c r="C597" s="83"/>
      <c r="D597" s="2">
        <v>22659</v>
      </c>
      <c r="E597" s="26"/>
      <c r="F597" s="26"/>
      <c r="G597" s="26"/>
    </row>
    <row r="598" spans="1:8" s="27" customFormat="1" ht="15.75" hidden="1" customHeight="1" x14ac:dyDescent="0.25">
      <c r="A598" s="5">
        <v>1</v>
      </c>
      <c r="B598" s="30" t="s">
        <v>154</v>
      </c>
      <c r="C598" s="31"/>
      <c r="D598" s="28">
        <f>D587+ROUND(D595*3.2,0)+D597/3.9</f>
        <v>41427.444444444445</v>
      </c>
      <c r="E598" s="32"/>
      <c r="F598" s="32"/>
      <c r="G598" s="32"/>
    </row>
    <row r="599" spans="1:8" s="27" customFormat="1" ht="15.75" hidden="1" customHeight="1" x14ac:dyDescent="0.25">
      <c r="A599" s="5">
        <v>1</v>
      </c>
      <c r="B599" s="10" t="s">
        <v>113</v>
      </c>
      <c r="C599" s="11"/>
      <c r="D599" s="2"/>
      <c r="E599" s="32"/>
      <c r="F599" s="32"/>
      <c r="G599" s="32"/>
    </row>
    <row r="600" spans="1:8" s="27" customFormat="1" ht="30.75" hidden="1" customHeight="1" x14ac:dyDescent="0.25">
      <c r="A600" s="5">
        <v>1</v>
      </c>
      <c r="B600" s="12" t="s">
        <v>234</v>
      </c>
      <c r="C600" s="11"/>
      <c r="D600" s="2">
        <f>SUM(D601,D602,D609,D615,D616,D617)</f>
        <v>2781</v>
      </c>
      <c r="E600" s="32"/>
      <c r="F600" s="32"/>
      <c r="G600" s="32"/>
    </row>
    <row r="601" spans="1:8" s="27" customFormat="1" ht="15.75" hidden="1" customHeight="1" x14ac:dyDescent="0.25">
      <c r="A601" s="5">
        <v>1</v>
      </c>
      <c r="B601" s="12" t="s">
        <v>150</v>
      </c>
      <c r="C601" s="11"/>
      <c r="D601" s="2"/>
      <c r="E601" s="32"/>
      <c r="F601" s="32"/>
      <c r="G601" s="32"/>
    </row>
    <row r="602" spans="1:8" s="27" customFormat="1" ht="15.75" hidden="1" customHeight="1" x14ac:dyDescent="0.25">
      <c r="A602" s="5">
        <v>1</v>
      </c>
      <c r="B602" s="29" t="s">
        <v>155</v>
      </c>
      <c r="C602" s="11"/>
      <c r="D602" s="2">
        <f>D603+D604+D605+D607</f>
        <v>2127</v>
      </c>
      <c r="E602" s="32"/>
      <c r="F602" s="32"/>
      <c r="G602" s="32"/>
    </row>
    <row r="603" spans="1:8" s="27" customFormat="1" ht="19.5" hidden="1" customHeight="1" x14ac:dyDescent="0.25">
      <c r="A603" s="5">
        <v>1</v>
      </c>
      <c r="B603" s="33" t="s">
        <v>156</v>
      </c>
      <c r="C603" s="11"/>
      <c r="D603" s="26">
        <v>1636</v>
      </c>
      <c r="E603" s="32"/>
      <c r="F603" s="32"/>
      <c r="G603" s="32"/>
    </row>
    <row r="604" spans="1:8" s="27" customFormat="1" ht="15.75" hidden="1" customHeight="1" x14ac:dyDescent="0.25">
      <c r="A604" s="5">
        <v>1</v>
      </c>
      <c r="B604" s="33" t="s">
        <v>157</v>
      </c>
      <c r="C604" s="11"/>
      <c r="D604" s="26">
        <v>491</v>
      </c>
      <c r="E604" s="32"/>
      <c r="F604" s="32"/>
      <c r="G604" s="32"/>
    </row>
    <row r="605" spans="1:8" s="27" customFormat="1" ht="30.75" hidden="1" customHeight="1" x14ac:dyDescent="0.25">
      <c r="A605" s="5">
        <v>1</v>
      </c>
      <c r="B605" s="33" t="s">
        <v>158</v>
      </c>
      <c r="C605" s="11"/>
      <c r="D605" s="26"/>
      <c r="E605" s="32"/>
      <c r="F605" s="32"/>
      <c r="G605" s="32"/>
    </row>
    <row r="606" spans="1:8" s="27" customFormat="1" hidden="1" x14ac:dyDescent="0.25">
      <c r="A606" s="5">
        <v>1</v>
      </c>
      <c r="B606" s="33" t="s">
        <v>159</v>
      </c>
      <c r="C606" s="11"/>
      <c r="D606" s="26"/>
      <c r="E606" s="32"/>
      <c r="F606" s="32"/>
      <c r="G606" s="32"/>
    </row>
    <row r="607" spans="1:8" s="27" customFormat="1" ht="30" hidden="1" x14ac:dyDescent="0.25">
      <c r="A607" s="5">
        <v>1</v>
      </c>
      <c r="B607" s="33" t="s">
        <v>160</v>
      </c>
      <c r="C607" s="11"/>
      <c r="D607" s="26"/>
      <c r="E607" s="32"/>
      <c r="F607" s="32"/>
      <c r="G607" s="32"/>
    </row>
    <row r="608" spans="1:8" s="27" customFormat="1" hidden="1" x14ac:dyDescent="0.25">
      <c r="A608" s="5">
        <v>1</v>
      </c>
      <c r="B608" s="33" t="s">
        <v>159</v>
      </c>
      <c r="C608" s="11"/>
      <c r="D608" s="48"/>
      <c r="E608" s="32"/>
      <c r="F608" s="32"/>
      <c r="G608" s="32"/>
    </row>
    <row r="609" spans="1:7" s="27" customFormat="1" ht="30" hidden="1" customHeight="1" x14ac:dyDescent="0.25">
      <c r="A609" s="5">
        <v>1</v>
      </c>
      <c r="B609" s="29" t="s">
        <v>161</v>
      </c>
      <c r="C609" s="11"/>
      <c r="D609" s="2">
        <f>SUM(D610,D611,D613)</f>
        <v>654</v>
      </c>
      <c r="E609" s="32"/>
      <c r="F609" s="32"/>
      <c r="G609" s="32"/>
    </row>
    <row r="610" spans="1:7" s="27" customFormat="1" ht="30" hidden="1" x14ac:dyDescent="0.25">
      <c r="A610" s="5">
        <v>1</v>
      </c>
      <c r="B610" s="33" t="s">
        <v>162</v>
      </c>
      <c r="C610" s="11"/>
      <c r="D610" s="2">
        <v>654</v>
      </c>
      <c r="E610" s="32"/>
      <c r="F610" s="32"/>
      <c r="G610" s="32"/>
    </row>
    <row r="611" spans="1:7" s="27" customFormat="1" ht="45" hidden="1" x14ac:dyDescent="0.25">
      <c r="A611" s="5">
        <v>1</v>
      </c>
      <c r="B611" s="33" t="s">
        <v>163</v>
      </c>
      <c r="C611" s="11"/>
      <c r="D611" s="23"/>
      <c r="E611" s="32"/>
      <c r="F611" s="32"/>
      <c r="G611" s="32"/>
    </row>
    <row r="612" spans="1:7" s="27" customFormat="1" hidden="1" x14ac:dyDescent="0.25">
      <c r="A612" s="5">
        <v>1</v>
      </c>
      <c r="B612" s="33" t="s">
        <v>159</v>
      </c>
      <c r="C612" s="11"/>
      <c r="D612" s="23"/>
      <c r="E612" s="32"/>
      <c r="F612" s="32"/>
      <c r="G612" s="32"/>
    </row>
    <row r="613" spans="1:7" s="27" customFormat="1" ht="45" hidden="1" x14ac:dyDescent="0.25">
      <c r="A613" s="5">
        <v>1</v>
      </c>
      <c r="B613" s="33" t="s">
        <v>164</v>
      </c>
      <c r="C613" s="11"/>
      <c r="D613" s="23"/>
      <c r="E613" s="32"/>
      <c r="F613" s="32"/>
      <c r="G613" s="32"/>
    </row>
    <row r="614" spans="1:7" s="27" customFormat="1" hidden="1" x14ac:dyDescent="0.25">
      <c r="A614" s="5">
        <v>1</v>
      </c>
      <c r="B614" s="33" t="s">
        <v>159</v>
      </c>
      <c r="C614" s="11"/>
      <c r="D614" s="23"/>
      <c r="E614" s="32"/>
      <c r="F614" s="32"/>
      <c r="G614" s="32"/>
    </row>
    <row r="615" spans="1:7" s="27" customFormat="1" ht="31.5" hidden="1" customHeight="1" x14ac:dyDescent="0.25">
      <c r="A615" s="5">
        <v>1</v>
      </c>
      <c r="B615" s="29" t="s">
        <v>165</v>
      </c>
      <c r="C615" s="11"/>
      <c r="D615" s="2"/>
      <c r="E615" s="32"/>
      <c r="F615" s="32"/>
      <c r="G615" s="32"/>
    </row>
    <row r="616" spans="1:7" s="27" customFormat="1" ht="15.75" hidden="1" customHeight="1" x14ac:dyDescent="0.25">
      <c r="A616" s="5">
        <v>1</v>
      </c>
      <c r="B616" s="29" t="s">
        <v>166</v>
      </c>
      <c r="C616" s="11"/>
      <c r="D616" s="2"/>
      <c r="E616" s="32"/>
      <c r="F616" s="32"/>
      <c r="G616" s="32"/>
    </row>
    <row r="617" spans="1:7" s="27" customFormat="1" ht="15.75" hidden="1" customHeight="1" x14ac:dyDescent="0.25">
      <c r="A617" s="5">
        <v>1</v>
      </c>
      <c r="B617" s="12" t="s">
        <v>167</v>
      </c>
      <c r="C617" s="11"/>
      <c r="D617" s="2"/>
      <c r="E617" s="32"/>
      <c r="F617" s="32"/>
      <c r="G617" s="32"/>
    </row>
    <row r="618" spans="1:7" s="27" customFormat="1" hidden="1" x14ac:dyDescent="0.25">
      <c r="A618" s="5">
        <v>1</v>
      </c>
      <c r="B618" s="13" t="s">
        <v>87</v>
      </c>
      <c r="C618" s="28"/>
      <c r="D618" s="26"/>
      <c r="E618" s="32"/>
      <c r="F618" s="32"/>
      <c r="G618" s="32"/>
    </row>
    <row r="619" spans="1:7" s="27" customFormat="1" hidden="1" x14ac:dyDescent="0.25">
      <c r="A619" s="5">
        <v>1</v>
      </c>
      <c r="B619" s="25" t="s">
        <v>110</v>
      </c>
      <c r="C619" s="28"/>
      <c r="D619" s="48"/>
      <c r="E619" s="32"/>
      <c r="F619" s="32"/>
      <c r="G619" s="32"/>
    </row>
    <row r="620" spans="1:7" s="9" customFormat="1" ht="30" hidden="1" x14ac:dyDescent="0.25">
      <c r="A620" s="5">
        <v>1</v>
      </c>
      <c r="B620" s="13" t="s">
        <v>88</v>
      </c>
      <c r="C620" s="11"/>
      <c r="D620" s="2">
        <v>200</v>
      </c>
      <c r="E620" s="2"/>
      <c r="F620" s="2"/>
      <c r="G620" s="2"/>
    </row>
    <row r="621" spans="1:7" s="27" customFormat="1" ht="15.75" hidden="1" customHeight="1" x14ac:dyDescent="0.25">
      <c r="A621" s="5">
        <v>1</v>
      </c>
      <c r="B621" s="13" t="s">
        <v>168</v>
      </c>
      <c r="C621" s="11"/>
      <c r="D621" s="2"/>
      <c r="E621" s="32"/>
      <c r="F621" s="32"/>
      <c r="G621" s="32"/>
    </row>
    <row r="622" spans="1:7" s="27" customFormat="1" hidden="1" x14ac:dyDescent="0.25">
      <c r="A622" s="5">
        <v>1</v>
      </c>
      <c r="B622" s="34" t="s">
        <v>169</v>
      </c>
      <c r="C622" s="11"/>
      <c r="D622" s="2"/>
      <c r="E622" s="32"/>
      <c r="F622" s="32"/>
      <c r="G622" s="32"/>
    </row>
    <row r="623" spans="1:7" s="27" customFormat="1" hidden="1" x14ac:dyDescent="0.25">
      <c r="A623" s="5">
        <v>1</v>
      </c>
      <c r="B623" s="35" t="s">
        <v>112</v>
      </c>
      <c r="C623" s="11"/>
      <c r="D623" s="8">
        <f>D600+ROUND(D618*3.2,0)+D620</f>
        <v>2981</v>
      </c>
      <c r="E623" s="32"/>
      <c r="F623" s="32"/>
      <c r="G623" s="32"/>
    </row>
    <row r="624" spans="1:7" s="27" customFormat="1" hidden="1" x14ac:dyDescent="0.25">
      <c r="A624" s="5">
        <v>1</v>
      </c>
      <c r="B624" s="36" t="s">
        <v>111</v>
      </c>
      <c r="C624" s="11"/>
      <c r="D624" s="8">
        <f>SUM(D598,D623)</f>
        <v>44408.444444444445</v>
      </c>
      <c r="E624" s="32"/>
      <c r="F624" s="32"/>
      <c r="G624" s="32"/>
    </row>
    <row r="625" spans="1:7" s="9" customFormat="1" hidden="1" x14ac:dyDescent="0.25">
      <c r="A625" s="5">
        <v>1</v>
      </c>
      <c r="B625" s="19" t="s">
        <v>7</v>
      </c>
      <c r="C625" s="383"/>
      <c r="D625" s="8"/>
      <c r="E625" s="8"/>
      <c r="F625" s="2"/>
      <c r="G625" s="2"/>
    </row>
    <row r="626" spans="1:7" s="9" customFormat="1" hidden="1" x14ac:dyDescent="0.25">
      <c r="A626" s="5">
        <v>1</v>
      </c>
      <c r="B626" s="24" t="s">
        <v>20</v>
      </c>
      <c r="C626" s="383"/>
      <c r="D626" s="8"/>
      <c r="E626" s="393"/>
      <c r="F626" s="2"/>
      <c r="G626" s="2"/>
    </row>
    <row r="627" spans="1:7" s="9" customFormat="1" hidden="1" x14ac:dyDescent="0.25">
      <c r="A627" s="5">
        <v>1</v>
      </c>
      <c r="B627" s="17" t="s">
        <v>37</v>
      </c>
      <c r="C627" s="375">
        <v>240</v>
      </c>
      <c r="D627" s="2">
        <v>310</v>
      </c>
      <c r="E627" s="61">
        <v>8</v>
      </c>
      <c r="F627" s="2">
        <f>ROUND(G627/C627,0)</f>
        <v>10</v>
      </c>
      <c r="G627" s="2">
        <f>ROUND(D627*E627,0)</f>
        <v>2480</v>
      </c>
    </row>
    <row r="628" spans="1:7" s="9" customFormat="1" hidden="1" x14ac:dyDescent="0.25">
      <c r="A628" s="5">
        <v>1</v>
      </c>
      <c r="B628" s="356" t="s">
        <v>107</v>
      </c>
      <c r="C628" s="376"/>
      <c r="D628" s="20">
        <f t="shared" ref="D628" si="35">D627</f>
        <v>310</v>
      </c>
      <c r="E628" s="313">
        <f t="shared" ref="E628:G629" si="36">E627</f>
        <v>8</v>
      </c>
      <c r="F628" s="20">
        <f t="shared" si="36"/>
        <v>10</v>
      </c>
      <c r="G628" s="20">
        <f t="shared" si="36"/>
        <v>2480</v>
      </c>
    </row>
    <row r="629" spans="1:7" s="9" customFormat="1" ht="21" hidden="1" customHeight="1" x14ac:dyDescent="0.25">
      <c r="A629" s="5">
        <v>1</v>
      </c>
      <c r="B629" s="185" t="s">
        <v>85</v>
      </c>
      <c r="C629" s="314"/>
      <c r="D629" s="8">
        <f t="shared" ref="D629" si="37">D628</f>
        <v>310</v>
      </c>
      <c r="E629" s="7">
        <f>G629/D629</f>
        <v>8</v>
      </c>
      <c r="F629" s="8">
        <f>F628</f>
        <v>10</v>
      </c>
      <c r="G629" s="8">
        <f t="shared" si="36"/>
        <v>2480</v>
      </c>
    </row>
    <row r="630" spans="1:7" s="9" customFormat="1" ht="15.75" hidden="1" thickBot="1" x14ac:dyDescent="0.3">
      <c r="A630" s="5">
        <v>1</v>
      </c>
      <c r="B630" s="362" t="s">
        <v>10</v>
      </c>
      <c r="C630" s="363"/>
      <c r="D630" s="363"/>
      <c r="E630" s="363"/>
      <c r="F630" s="363"/>
      <c r="G630" s="363"/>
    </row>
    <row r="631" spans="1:7" s="9" customFormat="1" ht="15.75" x14ac:dyDescent="0.25">
      <c r="A631" s="5">
        <v>1</v>
      </c>
      <c r="B631" s="394" t="s">
        <v>108</v>
      </c>
      <c r="C631" s="395"/>
      <c r="D631" s="396"/>
      <c r="E631" s="397"/>
      <c r="F631" s="397"/>
      <c r="G631" s="397"/>
    </row>
    <row r="632" spans="1:7" s="9" customFormat="1" ht="31.5" x14ac:dyDescent="0.25">
      <c r="A632" s="5">
        <v>1</v>
      </c>
      <c r="B632" s="18" t="s">
        <v>126</v>
      </c>
      <c r="C632" s="194"/>
      <c r="D632" s="398">
        <f>6000-190</f>
        <v>5810</v>
      </c>
      <c r="E632" s="194"/>
      <c r="F632" s="399"/>
      <c r="G632" s="399"/>
    </row>
    <row r="633" spans="1:7" s="9" customFormat="1" ht="31.5" x14ac:dyDescent="0.25">
      <c r="A633" s="5">
        <v>1</v>
      </c>
      <c r="B633" s="18" t="s">
        <v>127</v>
      </c>
      <c r="C633" s="194"/>
      <c r="D633" s="398">
        <v>2000</v>
      </c>
      <c r="E633" s="194"/>
      <c r="F633" s="399"/>
      <c r="G633" s="399"/>
    </row>
    <row r="634" spans="1:7" s="9" customFormat="1" ht="16.5" thickBot="1" x14ac:dyDescent="0.3">
      <c r="A634" s="5">
        <v>1</v>
      </c>
      <c r="B634" s="18"/>
      <c r="C634" s="194"/>
      <c r="D634" s="398"/>
      <c r="E634" s="194"/>
      <c r="F634" s="399"/>
      <c r="G634" s="399"/>
    </row>
    <row r="635" spans="1:7" s="9" customFormat="1" ht="15.75" thickBot="1" x14ac:dyDescent="0.3">
      <c r="A635" s="5">
        <v>1</v>
      </c>
      <c r="B635" s="400" t="s">
        <v>10</v>
      </c>
      <c r="C635" s="401"/>
      <c r="D635" s="402"/>
      <c r="E635" s="403"/>
      <c r="F635" s="403"/>
      <c r="G635" s="403"/>
    </row>
    <row r="636" spans="1:7" ht="36.75" hidden="1" customHeight="1" x14ac:dyDescent="0.25">
      <c r="A636" s="5">
        <v>1</v>
      </c>
      <c r="B636" s="404" t="s">
        <v>135</v>
      </c>
      <c r="C636" s="405"/>
      <c r="D636" s="406">
        <f>D637+D639</f>
        <v>81040</v>
      </c>
      <c r="E636" s="321"/>
      <c r="F636" s="321"/>
      <c r="G636" s="321"/>
    </row>
    <row r="637" spans="1:7" ht="18" hidden="1" customHeight="1" x14ac:dyDescent="0.25">
      <c r="A637" s="5">
        <v>1</v>
      </c>
      <c r="B637" s="21" t="s">
        <v>128</v>
      </c>
      <c r="C637" s="321"/>
      <c r="D637" s="406">
        <f>D638</f>
        <v>81000</v>
      </c>
      <c r="E637" s="321"/>
      <c r="F637" s="321"/>
      <c r="G637" s="321"/>
    </row>
    <row r="638" spans="1:7" ht="16.5" hidden="1" customHeight="1" x14ac:dyDescent="0.25">
      <c r="A638" s="5">
        <v>1</v>
      </c>
      <c r="B638" s="22" t="s">
        <v>129</v>
      </c>
      <c r="C638" s="321"/>
      <c r="D638" s="321">
        <v>81000</v>
      </c>
      <c r="E638" s="321"/>
      <c r="F638" s="321"/>
      <c r="G638" s="321"/>
    </row>
    <row r="639" spans="1:7" ht="21" hidden="1" customHeight="1" x14ac:dyDescent="0.25">
      <c r="A639" s="5">
        <v>1</v>
      </c>
      <c r="B639" s="21" t="s">
        <v>130</v>
      </c>
      <c r="C639" s="321"/>
      <c r="D639" s="406">
        <f>D640</f>
        <v>40</v>
      </c>
      <c r="E639" s="321"/>
      <c r="F639" s="321"/>
      <c r="G639" s="321"/>
    </row>
    <row r="640" spans="1:7" ht="32.25" hidden="1" customHeight="1" x14ac:dyDescent="0.25">
      <c r="A640" s="5">
        <v>1</v>
      </c>
      <c r="B640" s="22" t="s">
        <v>131</v>
      </c>
      <c r="C640" s="321"/>
      <c r="D640" s="321">
        <v>40</v>
      </c>
      <c r="E640" s="321"/>
      <c r="F640" s="321"/>
      <c r="G640" s="321"/>
    </row>
    <row r="641" spans="1:7" ht="21" hidden="1" customHeight="1" thickBot="1" x14ac:dyDescent="0.3">
      <c r="A641" s="5">
        <v>1</v>
      </c>
      <c r="B641" s="72" t="s">
        <v>10</v>
      </c>
      <c r="C641" s="72"/>
      <c r="D641" s="72"/>
      <c r="E641" s="72"/>
      <c r="F641" s="72"/>
      <c r="G641" s="72"/>
    </row>
  </sheetData>
  <autoFilter ref="A7:BT641"/>
  <mergeCells count="8">
    <mergeCell ref="H6:I6"/>
    <mergeCell ref="G4:G6"/>
    <mergeCell ref="B2:G3"/>
    <mergeCell ref="B636:C636"/>
    <mergeCell ref="C4:C6"/>
    <mergeCell ref="E4:E6"/>
    <mergeCell ref="F4:F6"/>
    <mergeCell ref="D4:D6"/>
  </mergeCells>
  <pageMargins left="0.39370078740157483" right="0" top="0.31496062992125984" bottom="0.19685039370078741" header="0" footer="0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M101"/>
  <sheetViews>
    <sheetView tabSelected="1" zoomScale="80" zoomScaleNormal="80" workbookViewId="0">
      <pane xSplit="1" ySplit="7" topLeftCell="B8" activePane="bottomRight" state="frozen"/>
      <selection activeCell="F496" sqref="F496"/>
      <selection pane="topRight" activeCell="F496" sqref="F496"/>
      <selection pane="bottomLeft" activeCell="F496" sqref="F496"/>
      <selection pane="bottomRight" activeCell="F496" sqref="F496"/>
    </sheetView>
  </sheetViews>
  <sheetFormatPr defaultColWidth="11.42578125" defaultRowHeight="15" x14ac:dyDescent="0.25"/>
  <cols>
    <col min="1" max="1" width="54.28515625" style="247" customWidth="1"/>
    <col min="2" max="2" width="11.140625" style="247" customWidth="1"/>
    <col min="3" max="3" width="14.140625" style="247" customWidth="1"/>
    <col min="4" max="4" width="12.28515625" style="247" customWidth="1"/>
    <col min="5" max="5" width="12.7109375" style="247" customWidth="1"/>
    <col min="6" max="6" width="12" style="247" customWidth="1"/>
    <col min="7" max="7" width="13.42578125" style="247" bestFit="1" customWidth="1"/>
    <col min="8" max="16384" width="11.42578125" style="247"/>
  </cols>
  <sheetData>
    <row r="1" spans="1:8" x14ac:dyDescent="0.25">
      <c r="E1" s="248"/>
    </row>
    <row r="2" spans="1:8" ht="17.25" customHeight="1" x14ac:dyDescent="0.25">
      <c r="A2" s="249" t="s">
        <v>218</v>
      </c>
      <c r="B2" s="249"/>
      <c r="C2" s="249"/>
      <c r="D2" s="249"/>
      <c r="E2" s="249"/>
      <c r="F2" s="249"/>
    </row>
    <row r="3" spans="1:8" ht="17.25" customHeight="1" thickBot="1" x14ac:dyDescent="0.3">
      <c r="A3" s="250"/>
      <c r="B3" s="250"/>
      <c r="C3" s="250"/>
      <c r="D3" s="250"/>
      <c r="E3" s="250"/>
      <c r="F3" s="250"/>
    </row>
    <row r="4" spans="1:8" ht="34.5" customHeight="1" x14ac:dyDescent="0.3">
      <c r="A4" s="133" t="s">
        <v>134</v>
      </c>
      <c r="B4" s="134" t="s">
        <v>1</v>
      </c>
      <c r="C4" s="135" t="s">
        <v>190</v>
      </c>
      <c r="D4" s="136" t="s">
        <v>0</v>
      </c>
      <c r="E4" s="134" t="s">
        <v>2</v>
      </c>
      <c r="F4" s="137" t="s">
        <v>148</v>
      </c>
    </row>
    <row r="5" spans="1:8" ht="30.75" customHeight="1" x14ac:dyDescent="0.3">
      <c r="A5" s="138"/>
      <c r="B5" s="139"/>
      <c r="C5" s="140"/>
      <c r="D5" s="141"/>
      <c r="E5" s="139"/>
      <c r="F5" s="142"/>
    </row>
    <row r="6" spans="1:8" ht="30" customHeight="1" thickBot="1" x14ac:dyDescent="0.3">
      <c r="A6" s="143" t="s">
        <v>3</v>
      </c>
      <c r="B6" s="144"/>
      <c r="C6" s="145"/>
      <c r="D6" s="146"/>
      <c r="E6" s="144"/>
      <c r="F6" s="147"/>
    </row>
    <row r="7" spans="1:8" ht="15.75" thickBot="1" x14ac:dyDescent="0.3">
      <c r="A7" s="150">
        <v>1</v>
      </c>
      <c r="B7" s="151">
        <v>2</v>
      </c>
      <c r="C7" s="150">
        <v>3</v>
      </c>
      <c r="D7" s="151">
        <v>4</v>
      </c>
      <c r="E7" s="150">
        <v>5</v>
      </c>
      <c r="F7" s="151">
        <v>6</v>
      </c>
    </row>
    <row r="8" spans="1:8" ht="29.25" x14ac:dyDescent="0.25">
      <c r="A8" s="251" t="s">
        <v>72</v>
      </c>
      <c r="B8" s="252"/>
      <c r="C8" s="252"/>
      <c r="D8" s="253"/>
      <c r="E8" s="253"/>
      <c r="F8" s="253"/>
      <c r="G8" s="254"/>
      <c r="H8" s="254"/>
    </row>
    <row r="9" spans="1:8" x14ac:dyDescent="0.25">
      <c r="A9" s="45" t="s">
        <v>4</v>
      </c>
      <c r="B9" s="255"/>
      <c r="C9" s="255"/>
      <c r="D9" s="256"/>
      <c r="E9" s="256"/>
      <c r="F9" s="256"/>
    </row>
    <row r="10" spans="1:8" x14ac:dyDescent="0.25">
      <c r="A10" s="39" t="s">
        <v>21</v>
      </c>
      <c r="B10" s="257">
        <v>340</v>
      </c>
      <c r="C10" s="26">
        <v>2653</v>
      </c>
      <c r="D10" s="54">
        <v>10.5</v>
      </c>
      <c r="E10" s="256">
        <f t="shared" ref="E10:E20" si="0">ROUND(F10/B10,0)</f>
        <v>82</v>
      </c>
      <c r="F10" s="2">
        <f t="shared" ref="F10:F20" si="1">ROUND(C10*D10,0)</f>
        <v>27857</v>
      </c>
    </row>
    <row r="11" spans="1:8" x14ac:dyDescent="0.25">
      <c r="A11" s="39" t="s">
        <v>22</v>
      </c>
      <c r="B11" s="257">
        <v>340</v>
      </c>
      <c r="C11" s="26">
        <v>162</v>
      </c>
      <c r="D11" s="54">
        <v>10.5</v>
      </c>
      <c r="E11" s="256">
        <f t="shared" si="0"/>
        <v>5</v>
      </c>
      <c r="F11" s="2">
        <f t="shared" si="1"/>
        <v>1701</v>
      </c>
    </row>
    <row r="12" spans="1:8" x14ac:dyDescent="0.25">
      <c r="A12" s="39" t="s">
        <v>27</v>
      </c>
      <c r="B12" s="257">
        <v>270</v>
      </c>
      <c r="C12" s="26">
        <v>680</v>
      </c>
      <c r="D12" s="54">
        <v>7.3</v>
      </c>
      <c r="E12" s="256">
        <f t="shared" si="0"/>
        <v>18</v>
      </c>
      <c r="F12" s="2">
        <f t="shared" si="1"/>
        <v>4964</v>
      </c>
    </row>
    <row r="13" spans="1:8" x14ac:dyDescent="0.25">
      <c r="A13" s="39" t="s">
        <v>11</v>
      </c>
      <c r="B13" s="257">
        <v>340</v>
      </c>
      <c r="C13" s="26">
        <v>1739</v>
      </c>
      <c r="D13" s="54">
        <v>10</v>
      </c>
      <c r="E13" s="256">
        <f t="shared" si="0"/>
        <v>51</v>
      </c>
      <c r="F13" s="2">
        <f t="shared" si="1"/>
        <v>17390</v>
      </c>
    </row>
    <row r="14" spans="1:8" x14ac:dyDescent="0.25">
      <c r="A14" s="39" t="s">
        <v>58</v>
      </c>
      <c r="B14" s="257">
        <v>340</v>
      </c>
      <c r="C14" s="26">
        <v>441</v>
      </c>
      <c r="D14" s="54">
        <v>11</v>
      </c>
      <c r="E14" s="256">
        <f t="shared" si="0"/>
        <v>14</v>
      </c>
      <c r="F14" s="2">
        <f t="shared" si="1"/>
        <v>4851</v>
      </c>
    </row>
    <row r="15" spans="1:8" x14ac:dyDescent="0.25">
      <c r="A15" s="39" t="s">
        <v>28</v>
      </c>
      <c r="B15" s="257">
        <v>300</v>
      </c>
      <c r="C15" s="26">
        <v>420</v>
      </c>
      <c r="D15" s="54">
        <v>6</v>
      </c>
      <c r="E15" s="256">
        <f t="shared" si="0"/>
        <v>8</v>
      </c>
      <c r="F15" s="2">
        <f t="shared" si="1"/>
        <v>2520</v>
      </c>
    </row>
    <row r="16" spans="1:8" x14ac:dyDescent="0.25">
      <c r="A16" s="39" t="s">
        <v>24</v>
      </c>
      <c r="B16" s="257">
        <v>340</v>
      </c>
      <c r="C16" s="26">
        <v>260</v>
      </c>
      <c r="D16" s="54">
        <v>7.5</v>
      </c>
      <c r="E16" s="256">
        <f t="shared" si="0"/>
        <v>6</v>
      </c>
      <c r="F16" s="2">
        <f t="shared" si="1"/>
        <v>1950</v>
      </c>
    </row>
    <row r="17" spans="1:7" x14ac:dyDescent="0.25">
      <c r="A17" s="39" t="s">
        <v>23</v>
      </c>
      <c r="B17" s="257">
        <v>340</v>
      </c>
      <c r="C17" s="26">
        <v>1140</v>
      </c>
      <c r="D17" s="54">
        <v>6.1</v>
      </c>
      <c r="E17" s="256">
        <f t="shared" si="0"/>
        <v>20</v>
      </c>
      <c r="F17" s="2">
        <f t="shared" si="1"/>
        <v>6954</v>
      </c>
    </row>
    <row r="18" spans="1:7" x14ac:dyDescent="0.25">
      <c r="A18" s="39" t="s">
        <v>57</v>
      </c>
      <c r="B18" s="257">
        <v>340</v>
      </c>
      <c r="C18" s="26">
        <v>540</v>
      </c>
      <c r="D18" s="54">
        <v>14</v>
      </c>
      <c r="E18" s="256">
        <f t="shared" si="0"/>
        <v>22</v>
      </c>
      <c r="F18" s="2">
        <f t="shared" si="1"/>
        <v>7560</v>
      </c>
    </row>
    <row r="19" spans="1:7" x14ac:dyDescent="0.25">
      <c r="A19" s="39" t="s">
        <v>26</v>
      </c>
      <c r="B19" s="257">
        <v>320</v>
      </c>
      <c r="C19" s="26">
        <v>650</v>
      </c>
      <c r="D19" s="54">
        <v>9</v>
      </c>
      <c r="E19" s="256">
        <f t="shared" si="0"/>
        <v>18</v>
      </c>
      <c r="F19" s="2">
        <f t="shared" si="1"/>
        <v>5850</v>
      </c>
    </row>
    <row r="20" spans="1:7" x14ac:dyDescent="0.25">
      <c r="A20" s="241" t="s">
        <v>137</v>
      </c>
      <c r="B20" s="1">
        <v>330</v>
      </c>
      <c r="C20" s="26">
        <v>60</v>
      </c>
      <c r="D20" s="258">
        <v>8</v>
      </c>
      <c r="E20" s="256">
        <f t="shared" si="0"/>
        <v>1</v>
      </c>
      <c r="F20" s="2">
        <f t="shared" si="1"/>
        <v>480</v>
      </c>
    </row>
    <row r="21" spans="1:7" s="27" customFormat="1" ht="16.5" customHeight="1" x14ac:dyDescent="0.2">
      <c r="A21" s="259" t="s">
        <v>5</v>
      </c>
      <c r="B21" s="260"/>
      <c r="C21" s="28">
        <f>SUM(C10:C20)</f>
        <v>8745</v>
      </c>
      <c r="D21" s="261">
        <f>F21/C21</f>
        <v>9.3855917667238415</v>
      </c>
      <c r="E21" s="262">
        <f>SUM(E10:E20)</f>
        <v>245</v>
      </c>
      <c r="F21" s="28">
        <f>SUM(F10:F20)</f>
        <v>82077</v>
      </c>
    </row>
    <row r="22" spans="1:7" s="27" customFormat="1" ht="18.75" customHeight="1" x14ac:dyDescent="0.25">
      <c r="A22" s="10" t="s">
        <v>149</v>
      </c>
      <c r="B22" s="10"/>
      <c r="C22" s="46"/>
      <c r="D22" s="26"/>
      <c r="E22" s="26"/>
      <c r="F22" s="26"/>
    </row>
    <row r="23" spans="1:7" s="27" customFormat="1" x14ac:dyDescent="0.25">
      <c r="A23" s="12" t="s">
        <v>234</v>
      </c>
      <c r="B23" s="28"/>
      <c r="C23" s="26">
        <f>SUM(C25,C26,C27,C28)+C24/2.7</f>
        <v>47428.148148148146</v>
      </c>
      <c r="D23" s="26"/>
      <c r="E23" s="26"/>
      <c r="F23" s="26"/>
    </row>
    <row r="24" spans="1:7" s="27" customFormat="1" x14ac:dyDescent="0.25">
      <c r="A24" s="12" t="s">
        <v>213</v>
      </c>
      <c r="B24" s="15"/>
      <c r="C24" s="2">
        <v>616</v>
      </c>
      <c r="D24" s="15"/>
      <c r="E24" s="15"/>
      <c r="F24" s="15"/>
    </row>
    <row r="25" spans="1:7" s="27" customFormat="1" x14ac:dyDescent="0.25">
      <c r="A25" s="29" t="s">
        <v>150</v>
      </c>
      <c r="B25" s="28"/>
      <c r="C25" s="26"/>
      <c r="D25" s="26"/>
      <c r="E25" s="26"/>
      <c r="F25" s="26"/>
    </row>
    <row r="26" spans="1:7" s="27" customFormat="1" ht="17.25" customHeight="1" x14ac:dyDescent="0.25">
      <c r="A26" s="29" t="s">
        <v>151</v>
      </c>
      <c r="B26" s="28"/>
      <c r="C26" s="2">
        <v>12000</v>
      </c>
      <c r="D26" s="26"/>
      <c r="E26" s="26"/>
      <c r="F26" s="26"/>
    </row>
    <row r="27" spans="1:7" s="27" customFormat="1" ht="30" x14ac:dyDescent="0.25">
      <c r="A27" s="29" t="s">
        <v>152</v>
      </c>
      <c r="B27" s="28"/>
      <c r="C27" s="2">
        <v>400</v>
      </c>
      <c r="D27" s="26"/>
      <c r="E27" s="26"/>
      <c r="F27" s="26"/>
    </row>
    <row r="28" spans="1:7" s="27" customFormat="1" x14ac:dyDescent="0.25">
      <c r="A28" s="12" t="s">
        <v>153</v>
      </c>
      <c r="B28" s="28"/>
      <c r="C28" s="2">
        <v>34800</v>
      </c>
      <c r="D28" s="26"/>
      <c r="E28" s="26"/>
      <c r="F28" s="26"/>
    </row>
    <row r="29" spans="1:7" s="27" customFormat="1" ht="30" x14ac:dyDescent="0.25">
      <c r="A29" s="12" t="s">
        <v>212</v>
      </c>
      <c r="B29" s="28"/>
      <c r="C29" s="6">
        <v>6405</v>
      </c>
      <c r="D29" s="26"/>
      <c r="E29" s="26"/>
      <c r="F29" s="26"/>
      <c r="G29" s="47"/>
    </row>
    <row r="30" spans="1:7" s="27" customFormat="1" x14ac:dyDescent="0.25">
      <c r="A30" s="13" t="s">
        <v>87</v>
      </c>
      <c r="B30" s="83"/>
      <c r="C30" s="2">
        <f>C31+C32</f>
        <v>73999.705882352937</v>
      </c>
      <c r="D30" s="26"/>
      <c r="E30" s="26"/>
      <c r="F30" s="26"/>
    </row>
    <row r="31" spans="1:7" s="27" customFormat="1" x14ac:dyDescent="0.25">
      <c r="A31" s="13" t="s">
        <v>192</v>
      </c>
      <c r="B31" s="83"/>
      <c r="C31" s="2">
        <v>72235</v>
      </c>
      <c r="D31" s="26"/>
      <c r="E31" s="26"/>
      <c r="F31" s="26"/>
      <c r="G31" s="263"/>
    </row>
    <row r="32" spans="1:7" s="27" customFormat="1" x14ac:dyDescent="0.25">
      <c r="A32" s="13" t="s">
        <v>194</v>
      </c>
      <c r="B32" s="83"/>
      <c r="C32" s="6">
        <f>C33/8.5</f>
        <v>1764.7058823529412</v>
      </c>
      <c r="D32" s="26"/>
      <c r="E32" s="26"/>
      <c r="F32" s="26"/>
      <c r="G32" s="43"/>
    </row>
    <row r="33" spans="1:7" s="27" customFormat="1" x14ac:dyDescent="0.25">
      <c r="A33" s="25" t="s">
        <v>193</v>
      </c>
      <c r="B33" s="83"/>
      <c r="C33" s="2">
        <v>15000</v>
      </c>
      <c r="D33" s="26"/>
      <c r="E33" s="26"/>
      <c r="F33" s="26"/>
      <c r="G33" s="264"/>
    </row>
    <row r="34" spans="1:7" s="27" customFormat="1" ht="15.75" customHeight="1" x14ac:dyDescent="0.25">
      <c r="A34" s="30" t="s">
        <v>154</v>
      </c>
      <c r="B34" s="31"/>
      <c r="C34" s="28">
        <f>C23+ROUND(C31*3.2,0)+C33/3.9</f>
        <v>282426.30199430202</v>
      </c>
      <c r="D34" s="32"/>
      <c r="E34" s="32"/>
      <c r="F34" s="37"/>
    </row>
    <row r="35" spans="1:7" s="27" customFormat="1" ht="15.75" customHeight="1" x14ac:dyDescent="0.25">
      <c r="A35" s="10" t="s">
        <v>113</v>
      </c>
      <c r="B35" s="11"/>
      <c r="C35" s="2"/>
      <c r="D35" s="32"/>
      <c r="E35" s="32"/>
      <c r="F35" s="37"/>
    </row>
    <row r="36" spans="1:7" s="27" customFormat="1" ht="33" customHeight="1" x14ac:dyDescent="0.25">
      <c r="A36" s="12" t="s">
        <v>234</v>
      </c>
      <c r="B36" s="11"/>
      <c r="C36" s="2">
        <f>SUM(C37,C38,C45,C51,C52,C53)</f>
        <v>64482</v>
      </c>
      <c r="D36" s="32"/>
      <c r="E36" s="32"/>
      <c r="F36" s="37"/>
    </row>
    <row r="37" spans="1:7" s="27" customFormat="1" ht="15.75" customHeight="1" x14ac:dyDescent="0.25">
      <c r="A37" s="12" t="s">
        <v>150</v>
      </c>
      <c r="B37" s="11"/>
      <c r="C37" s="2"/>
      <c r="D37" s="32"/>
      <c r="E37" s="32"/>
      <c r="F37" s="37"/>
    </row>
    <row r="38" spans="1:7" s="27" customFormat="1" ht="15.75" customHeight="1" x14ac:dyDescent="0.25">
      <c r="A38" s="29" t="s">
        <v>155</v>
      </c>
      <c r="B38" s="11"/>
      <c r="C38" s="2">
        <f>C39+C40+C41+C43</f>
        <v>17380</v>
      </c>
      <c r="D38" s="32"/>
      <c r="E38" s="32"/>
      <c r="F38" s="37"/>
    </row>
    <row r="39" spans="1:7" s="27" customFormat="1" ht="19.5" customHeight="1" x14ac:dyDescent="0.25">
      <c r="A39" s="33" t="s">
        <v>156</v>
      </c>
      <c r="B39" s="11"/>
      <c r="C39" s="26">
        <v>11487</v>
      </c>
      <c r="D39" s="32"/>
      <c r="E39" s="32"/>
      <c r="F39" s="37"/>
    </row>
    <row r="40" spans="1:7" s="27" customFormat="1" ht="15.75" customHeight="1" x14ac:dyDescent="0.25">
      <c r="A40" s="33" t="s">
        <v>157</v>
      </c>
      <c r="B40" s="11"/>
      <c r="C40" s="26">
        <v>3446</v>
      </c>
      <c r="D40" s="32"/>
      <c r="E40" s="32"/>
      <c r="F40" s="37"/>
    </row>
    <row r="41" spans="1:7" s="27" customFormat="1" ht="30.75" customHeight="1" x14ac:dyDescent="0.25">
      <c r="A41" s="33" t="s">
        <v>158</v>
      </c>
      <c r="B41" s="11"/>
      <c r="C41" s="26">
        <v>395</v>
      </c>
      <c r="D41" s="32"/>
      <c r="E41" s="32"/>
      <c r="F41" s="37"/>
    </row>
    <row r="42" spans="1:7" s="27" customFormat="1" x14ac:dyDescent="0.25">
      <c r="A42" s="33" t="s">
        <v>159</v>
      </c>
      <c r="B42" s="11"/>
      <c r="C42" s="26">
        <v>49</v>
      </c>
      <c r="D42" s="32"/>
      <c r="E42" s="32"/>
      <c r="F42" s="37"/>
    </row>
    <row r="43" spans="1:7" s="27" customFormat="1" ht="30" x14ac:dyDescent="0.25">
      <c r="A43" s="33" t="s">
        <v>160</v>
      </c>
      <c r="B43" s="11"/>
      <c r="C43" s="26">
        <v>2052</v>
      </c>
      <c r="D43" s="32"/>
      <c r="E43" s="32"/>
      <c r="F43" s="37"/>
    </row>
    <row r="44" spans="1:7" s="27" customFormat="1" x14ac:dyDescent="0.25">
      <c r="A44" s="33" t="s">
        <v>159</v>
      </c>
      <c r="B44" s="11"/>
      <c r="C44" s="48">
        <v>380</v>
      </c>
      <c r="D44" s="32"/>
      <c r="E44" s="32"/>
      <c r="F44" s="37"/>
    </row>
    <row r="45" spans="1:7" s="27" customFormat="1" ht="30" customHeight="1" x14ac:dyDescent="0.25">
      <c r="A45" s="29" t="s">
        <v>161</v>
      </c>
      <c r="B45" s="11"/>
      <c r="C45" s="2">
        <f>SUM(C46,C47,C49)</f>
        <v>47102</v>
      </c>
      <c r="D45" s="32"/>
      <c r="E45" s="32"/>
      <c r="F45" s="37"/>
    </row>
    <row r="46" spans="1:7" s="27" customFormat="1" ht="30" x14ac:dyDescent="0.25">
      <c r="A46" s="33" t="s">
        <v>162</v>
      </c>
      <c r="B46" s="11"/>
      <c r="C46" s="2">
        <v>2500</v>
      </c>
      <c r="D46" s="32"/>
      <c r="E46" s="32"/>
      <c r="F46" s="37"/>
    </row>
    <row r="47" spans="1:7" s="27" customFormat="1" ht="45" x14ac:dyDescent="0.25">
      <c r="A47" s="33" t="s">
        <v>163</v>
      </c>
      <c r="B47" s="11"/>
      <c r="C47" s="23">
        <v>37379</v>
      </c>
      <c r="D47" s="32"/>
      <c r="E47" s="32"/>
      <c r="F47" s="37"/>
    </row>
    <row r="48" spans="1:7" s="27" customFormat="1" x14ac:dyDescent="0.25">
      <c r="A48" s="33" t="s">
        <v>159</v>
      </c>
      <c r="B48" s="11"/>
      <c r="C48" s="23">
        <v>11000</v>
      </c>
      <c r="D48" s="32"/>
      <c r="E48" s="32"/>
      <c r="F48" s="37"/>
    </row>
    <row r="49" spans="1:169" s="27" customFormat="1" ht="45" x14ac:dyDescent="0.25">
      <c r="A49" s="33" t="s">
        <v>164</v>
      </c>
      <c r="B49" s="11"/>
      <c r="C49" s="23">
        <v>7223</v>
      </c>
      <c r="D49" s="32"/>
      <c r="E49" s="32"/>
      <c r="F49" s="37"/>
    </row>
    <row r="50" spans="1:169" s="27" customFormat="1" x14ac:dyDescent="0.25">
      <c r="A50" s="33" t="s">
        <v>159</v>
      </c>
      <c r="B50" s="11"/>
      <c r="C50" s="23">
        <v>4126</v>
      </c>
      <c r="D50" s="32"/>
      <c r="E50" s="32"/>
      <c r="F50" s="37"/>
    </row>
    <row r="51" spans="1:169" s="27" customFormat="1" ht="31.5" customHeight="1" x14ac:dyDescent="0.25">
      <c r="A51" s="29" t="s">
        <v>165</v>
      </c>
      <c r="B51" s="11"/>
      <c r="C51" s="2"/>
      <c r="D51" s="32"/>
      <c r="E51" s="32"/>
      <c r="F51" s="37"/>
    </row>
    <row r="52" spans="1:169" s="27" customFormat="1" ht="15.75" customHeight="1" x14ac:dyDescent="0.25">
      <c r="A52" s="29" t="s">
        <v>166</v>
      </c>
      <c r="B52" s="11"/>
      <c r="C52" s="2"/>
      <c r="D52" s="32"/>
      <c r="E52" s="32"/>
      <c r="F52" s="37"/>
    </row>
    <row r="53" spans="1:169" s="27" customFormat="1" ht="15.75" customHeight="1" x14ac:dyDescent="0.25">
      <c r="A53" s="12" t="s">
        <v>167</v>
      </c>
      <c r="B53" s="11"/>
      <c r="C53" s="2"/>
      <c r="D53" s="32"/>
      <c r="E53" s="32"/>
      <c r="F53" s="37"/>
    </row>
    <row r="54" spans="1:169" s="27" customFormat="1" x14ac:dyDescent="0.25">
      <c r="A54" s="13" t="s">
        <v>87</v>
      </c>
      <c r="B54" s="28"/>
      <c r="C54" s="26"/>
      <c r="D54" s="32"/>
      <c r="E54" s="32"/>
      <c r="F54" s="37"/>
      <c r="G54" s="265"/>
    </row>
    <row r="55" spans="1:169" s="27" customFormat="1" x14ac:dyDescent="0.25">
      <c r="A55" s="25" t="s">
        <v>110</v>
      </c>
      <c r="B55" s="28"/>
      <c r="C55" s="48"/>
      <c r="D55" s="32"/>
      <c r="E55" s="32"/>
      <c r="F55" s="37"/>
      <c r="G55" s="265"/>
    </row>
    <row r="56" spans="1:169" s="27" customFormat="1" ht="30" x14ac:dyDescent="0.25">
      <c r="A56" s="13" t="s">
        <v>88</v>
      </c>
      <c r="B56" s="83"/>
      <c r="C56" s="2">
        <f>43000-C58</f>
        <v>39857</v>
      </c>
      <c r="D56" s="26"/>
      <c r="E56" s="26"/>
      <c r="F56" s="26"/>
    </row>
    <row r="57" spans="1:169" s="27" customFormat="1" ht="15.75" customHeight="1" x14ac:dyDescent="0.25">
      <c r="A57" s="13" t="s">
        <v>168</v>
      </c>
      <c r="B57" s="11"/>
      <c r="C57" s="2">
        <v>2640</v>
      </c>
      <c r="D57" s="32"/>
      <c r="E57" s="32"/>
      <c r="F57" s="37"/>
      <c r="G57" s="265"/>
    </row>
    <row r="58" spans="1:169" s="27" customFormat="1" ht="45" x14ac:dyDescent="0.25">
      <c r="A58" s="13" t="s">
        <v>219</v>
      </c>
      <c r="B58" s="11"/>
      <c r="C58" s="2">
        <v>3143</v>
      </c>
      <c r="D58" s="32"/>
      <c r="E58" s="32"/>
      <c r="F58" s="37"/>
      <c r="G58" s="265"/>
    </row>
    <row r="59" spans="1:169" s="27" customFormat="1" x14ac:dyDescent="0.25">
      <c r="A59" s="35" t="s">
        <v>112</v>
      </c>
      <c r="B59" s="11"/>
      <c r="C59" s="8">
        <f>C36+ROUND(C54*3.2,0)+C56+C58</f>
        <v>107482</v>
      </c>
      <c r="D59" s="32"/>
      <c r="E59" s="32"/>
      <c r="F59" s="37"/>
      <c r="G59" s="265"/>
    </row>
    <row r="60" spans="1:169" s="27" customFormat="1" x14ac:dyDescent="0.25">
      <c r="A60" s="36" t="s">
        <v>111</v>
      </c>
      <c r="B60" s="11"/>
      <c r="C60" s="8">
        <f>SUM(C34,C59)</f>
        <v>389908.30199430202</v>
      </c>
      <c r="D60" s="32"/>
      <c r="E60" s="32"/>
      <c r="F60" s="37"/>
    </row>
    <row r="61" spans="1:169" s="27" customFormat="1" ht="15.75" x14ac:dyDescent="0.25">
      <c r="A61" s="266" t="s">
        <v>89</v>
      </c>
      <c r="B61" s="11"/>
      <c r="C61" s="8">
        <f>SUM(C62:C63)</f>
        <v>1656</v>
      </c>
      <c r="D61" s="32"/>
      <c r="E61" s="32"/>
      <c r="F61" s="37"/>
    </row>
    <row r="62" spans="1:169" s="27" customFormat="1" ht="15.75" x14ac:dyDescent="0.25">
      <c r="A62" s="267" t="s">
        <v>19</v>
      </c>
      <c r="B62" s="11"/>
      <c r="C62" s="2">
        <v>1500</v>
      </c>
      <c r="D62" s="32"/>
      <c r="E62" s="32"/>
      <c r="F62" s="37"/>
    </row>
    <row r="63" spans="1:169" s="27" customFormat="1" ht="31.5" x14ac:dyDescent="0.25">
      <c r="A63" s="267" t="s">
        <v>184</v>
      </c>
      <c r="B63" s="11"/>
      <c r="C63" s="2">
        <v>156</v>
      </c>
      <c r="D63" s="32"/>
      <c r="E63" s="32"/>
      <c r="F63" s="37"/>
    </row>
    <row r="64" spans="1:169" s="27" customFormat="1" ht="18" customHeight="1" x14ac:dyDescent="0.25">
      <c r="A64" s="14" t="s">
        <v>7</v>
      </c>
      <c r="B64" s="268"/>
      <c r="C64" s="26"/>
      <c r="D64" s="256"/>
      <c r="E64" s="256"/>
      <c r="F64" s="26"/>
      <c r="O64" s="247"/>
      <c r="P64" s="247"/>
      <c r="Q64" s="247"/>
      <c r="R64" s="247"/>
      <c r="S64" s="247"/>
      <c r="T64" s="247"/>
      <c r="U64" s="247"/>
      <c r="V64" s="247"/>
      <c r="W64" s="247"/>
      <c r="X64" s="247"/>
      <c r="Y64" s="247"/>
      <c r="Z64" s="247"/>
      <c r="AA64" s="247"/>
      <c r="AB64" s="247"/>
      <c r="AC64" s="247"/>
      <c r="AD64" s="247"/>
      <c r="AE64" s="247"/>
      <c r="AF64" s="247"/>
      <c r="AG64" s="247"/>
      <c r="AH64" s="247"/>
      <c r="AI64" s="247"/>
      <c r="AJ64" s="247"/>
      <c r="AK64" s="247"/>
      <c r="AL64" s="247"/>
      <c r="AM64" s="247"/>
      <c r="AN64" s="247"/>
      <c r="AO64" s="247"/>
      <c r="AP64" s="247"/>
      <c r="AQ64" s="247"/>
      <c r="AR64" s="247"/>
      <c r="AS64" s="247"/>
      <c r="AT64" s="247"/>
      <c r="AU64" s="247"/>
      <c r="AV64" s="247"/>
      <c r="AW64" s="247"/>
      <c r="AX64" s="247"/>
      <c r="AY64" s="247"/>
      <c r="AZ64" s="247"/>
      <c r="BA64" s="247"/>
      <c r="BB64" s="247"/>
      <c r="BC64" s="247"/>
      <c r="BD64" s="247"/>
      <c r="BE64" s="247"/>
      <c r="BF64" s="247"/>
      <c r="BG64" s="247"/>
      <c r="BH64" s="247"/>
      <c r="BI64" s="247"/>
      <c r="BJ64" s="247"/>
      <c r="BK64" s="247"/>
      <c r="BL64" s="247"/>
      <c r="BM64" s="247"/>
      <c r="BN64" s="247"/>
      <c r="BO64" s="247"/>
      <c r="BP64" s="247"/>
      <c r="BQ64" s="247"/>
      <c r="BR64" s="247"/>
      <c r="BS64" s="247"/>
      <c r="BT64" s="247"/>
      <c r="BU64" s="247"/>
      <c r="BV64" s="247"/>
      <c r="BW64" s="247"/>
      <c r="BX64" s="247"/>
      <c r="BY64" s="247"/>
      <c r="BZ64" s="247"/>
      <c r="CA64" s="247"/>
      <c r="CB64" s="247"/>
      <c r="CC64" s="247"/>
      <c r="CD64" s="247"/>
      <c r="CE64" s="247"/>
      <c r="CF64" s="247"/>
      <c r="CG64" s="247"/>
      <c r="CH64" s="247"/>
      <c r="CI64" s="247"/>
      <c r="CJ64" s="247"/>
      <c r="CK64" s="247"/>
      <c r="CL64" s="247"/>
      <c r="CM64" s="247"/>
      <c r="CN64" s="247"/>
      <c r="CO64" s="247"/>
      <c r="CP64" s="247"/>
      <c r="CQ64" s="247"/>
      <c r="CR64" s="247"/>
      <c r="CS64" s="247"/>
      <c r="CT64" s="247"/>
      <c r="CU64" s="247"/>
      <c r="CV64" s="247"/>
      <c r="CW64" s="247"/>
      <c r="CX64" s="247"/>
      <c r="CY64" s="247"/>
      <c r="CZ64" s="247"/>
      <c r="DA64" s="247"/>
      <c r="DB64" s="247"/>
      <c r="DC64" s="247"/>
      <c r="DD64" s="247"/>
      <c r="DE64" s="247"/>
      <c r="DF64" s="247"/>
      <c r="DG64" s="247"/>
      <c r="DH64" s="247"/>
      <c r="DI64" s="247"/>
      <c r="DJ64" s="247"/>
      <c r="DK64" s="247"/>
      <c r="DL64" s="247"/>
      <c r="DM64" s="247"/>
      <c r="DN64" s="247"/>
      <c r="DO64" s="247"/>
      <c r="DP64" s="247"/>
      <c r="DQ64" s="247"/>
      <c r="DR64" s="247"/>
      <c r="DS64" s="247"/>
      <c r="DT64" s="247"/>
      <c r="DU64" s="247"/>
      <c r="DV64" s="247"/>
      <c r="DW64" s="247"/>
      <c r="DX64" s="247"/>
      <c r="DY64" s="247"/>
      <c r="DZ64" s="247"/>
      <c r="EA64" s="247"/>
      <c r="EB64" s="247"/>
      <c r="EC64" s="247"/>
      <c r="ED64" s="247"/>
      <c r="EE64" s="247"/>
      <c r="EF64" s="247"/>
      <c r="EG64" s="247"/>
      <c r="EH64" s="247"/>
      <c r="EI64" s="247"/>
      <c r="EJ64" s="247"/>
      <c r="EK64" s="247"/>
      <c r="EL64" s="247"/>
      <c r="EM64" s="247"/>
      <c r="EN64" s="247"/>
      <c r="EO64" s="247"/>
      <c r="EP64" s="247"/>
      <c r="EQ64" s="247"/>
      <c r="ER64" s="247"/>
      <c r="ES64" s="247"/>
      <c r="ET64" s="247"/>
      <c r="EU64" s="247"/>
      <c r="EV64" s="247"/>
      <c r="EW64" s="247"/>
      <c r="EX64" s="247"/>
      <c r="EY64" s="247"/>
      <c r="EZ64" s="247"/>
      <c r="FA64" s="247"/>
      <c r="FB64" s="247"/>
      <c r="FC64" s="247"/>
      <c r="FD64" s="247"/>
      <c r="FE64" s="247"/>
      <c r="FF64" s="247"/>
      <c r="FG64" s="247"/>
      <c r="FH64" s="247"/>
      <c r="FI64" s="247"/>
      <c r="FJ64" s="247"/>
      <c r="FK64" s="247"/>
      <c r="FL64" s="247"/>
      <c r="FM64" s="247"/>
    </row>
    <row r="65" spans="1:169" s="27" customFormat="1" ht="18" customHeight="1" x14ac:dyDescent="0.25">
      <c r="A65" s="209" t="s">
        <v>106</v>
      </c>
      <c r="B65" s="268"/>
      <c r="C65" s="26"/>
      <c r="D65" s="256"/>
      <c r="E65" s="256"/>
      <c r="F65" s="26"/>
      <c r="O65" s="247"/>
      <c r="P65" s="247"/>
      <c r="Q65" s="247"/>
      <c r="R65" s="247"/>
      <c r="S65" s="247"/>
      <c r="T65" s="247"/>
      <c r="U65" s="247"/>
      <c r="V65" s="247"/>
      <c r="W65" s="247"/>
      <c r="X65" s="247"/>
      <c r="Y65" s="247"/>
      <c r="Z65" s="247"/>
      <c r="AA65" s="247"/>
      <c r="AB65" s="247"/>
      <c r="AC65" s="247"/>
      <c r="AD65" s="247"/>
      <c r="AE65" s="247"/>
      <c r="AF65" s="247"/>
      <c r="AG65" s="247"/>
      <c r="AH65" s="247"/>
      <c r="AI65" s="247"/>
      <c r="AJ65" s="247"/>
      <c r="AK65" s="247"/>
      <c r="AL65" s="247"/>
      <c r="AM65" s="247"/>
      <c r="AN65" s="247"/>
      <c r="AO65" s="247"/>
      <c r="AP65" s="247"/>
      <c r="AQ65" s="247"/>
      <c r="AR65" s="247"/>
      <c r="AS65" s="247"/>
      <c r="AT65" s="247"/>
      <c r="AU65" s="247"/>
      <c r="AV65" s="247"/>
      <c r="AW65" s="247"/>
      <c r="AX65" s="247"/>
      <c r="AY65" s="247"/>
      <c r="AZ65" s="247"/>
      <c r="BA65" s="247"/>
      <c r="BB65" s="247"/>
      <c r="BC65" s="247"/>
      <c r="BD65" s="247"/>
      <c r="BE65" s="247"/>
      <c r="BF65" s="247"/>
      <c r="BG65" s="247"/>
      <c r="BH65" s="247"/>
      <c r="BI65" s="247"/>
      <c r="BJ65" s="247"/>
      <c r="BK65" s="247"/>
      <c r="BL65" s="247"/>
      <c r="BM65" s="247"/>
      <c r="BN65" s="247"/>
      <c r="BO65" s="247"/>
      <c r="BP65" s="247"/>
      <c r="BQ65" s="247"/>
      <c r="BR65" s="247"/>
      <c r="BS65" s="247"/>
      <c r="BT65" s="247"/>
      <c r="BU65" s="247"/>
      <c r="BV65" s="247"/>
      <c r="BW65" s="247"/>
      <c r="BX65" s="247"/>
      <c r="BY65" s="247"/>
      <c r="BZ65" s="247"/>
      <c r="CA65" s="247"/>
      <c r="CB65" s="247"/>
      <c r="CC65" s="247"/>
      <c r="CD65" s="247"/>
      <c r="CE65" s="247"/>
      <c r="CF65" s="247"/>
      <c r="CG65" s="247"/>
      <c r="CH65" s="247"/>
      <c r="CI65" s="247"/>
      <c r="CJ65" s="247"/>
      <c r="CK65" s="247"/>
      <c r="CL65" s="247"/>
      <c r="CM65" s="247"/>
      <c r="CN65" s="247"/>
      <c r="CO65" s="247"/>
      <c r="CP65" s="247"/>
      <c r="CQ65" s="247"/>
      <c r="CR65" s="247"/>
      <c r="CS65" s="247"/>
      <c r="CT65" s="247"/>
      <c r="CU65" s="247"/>
      <c r="CV65" s="247"/>
      <c r="CW65" s="247"/>
      <c r="CX65" s="247"/>
      <c r="CY65" s="247"/>
      <c r="CZ65" s="247"/>
      <c r="DA65" s="247"/>
      <c r="DB65" s="247"/>
      <c r="DC65" s="247"/>
      <c r="DD65" s="247"/>
      <c r="DE65" s="247"/>
      <c r="DF65" s="247"/>
      <c r="DG65" s="247"/>
      <c r="DH65" s="247"/>
      <c r="DI65" s="247"/>
      <c r="DJ65" s="247"/>
      <c r="DK65" s="247"/>
      <c r="DL65" s="247"/>
      <c r="DM65" s="247"/>
      <c r="DN65" s="247"/>
      <c r="DO65" s="247"/>
      <c r="DP65" s="247"/>
      <c r="DQ65" s="247"/>
      <c r="DR65" s="247"/>
      <c r="DS65" s="247"/>
      <c r="DT65" s="247"/>
      <c r="DU65" s="247"/>
      <c r="DV65" s="247"/>
      <c r="DW65" s="247"/>
      <c r="DX65" s="247"/>
      <c r="DY65" s="247"/>
      <c r="DZ65" s="247"/>
      <c r="EA65" s="247"/>
      <c r="EB65" s="247"/>
      <c r="EC65" s="247"/>
      <c r="ED65" s="247"/>
      <c r="EE65" s="247"/>
      <c r="EF65" s="247"/>
      <c r="EG65" s="247"/>
      <c r="EH65" s="247"/>
      <c r="EI65" s="247"/>
      <c r="EJ65" s="247"/>
      <c r="EK65" s="247"/>
      <c r="EL65" s="247"/>
      <c r="EM65" s="247"/>
      <c r="EN65" s="247"/>
      <c r="EO65" s="247"/>
      <c r="EP65" s="247"/>
      <c r="EQ65" s="247"/>
      <c r="ER65" s="247"/>
      <c r="ES65" s="247"/>
      <c r="ET65" s="247"/>
      <c r="EU65" s="247"/>
      <c r="EV65" s="247"/>
      <c r="EW65" s="247"/>
      <c r="EX65" s="247"/>
      <c r="EY65" s="247"/>
      <c r="EZ65" s="247"/>
      <c r="FA65" s="247"/>
      <c r="FB65" s="247"/>
      <c r="FC65" s="247"/>
      <c r="FD65" s="247"/>
      <c r="FE65" s="247"/>
      <c r="FF65" s="247"/>
      <c r="FG65" s="247"/>
      <c r="FH65" s="247"/>
      <c r="FI65" s="247"/>
      <c r="FJ65" s="247"/>
      <c r="FK65" s="247"/>
      <c r="FL65" s="247"/>
      <c r="FM65" s="247"/>
    </row>
    <row r="66" spans="1:169" s="27" customFormat="1" ht="18" customHeight="1" x14ac:dyDescent="0.25">
      <c r="A66" s="16" t="s">
        <v>21</v>
      </c>
      <c r="B66" s="269">
        <v>300</v>
      </c>
      <c r="C66" s="26">
        <v>226</v>
      </c>
      <c r="D66" s="270">
        <v>10</v>
      </c>
      <c r="E66" s="256">
        <f t="shared" ref="E66:E73" si="2">ROUND(F66/B66,0)</f>
        <v>8</v>
      </c>
      <c r="F66" s="2">
        <f t="shared" ref="F66:F73" si="3">ROUND(C66*D66,0)</f>
        <v>2260</v>
      </c>
      <c r="O66" s="247"/>
      <c r="P66" s="247"/>
      <c r="Q66" s="247"/>
      <c r="R66" s="247"/>
      <c r="S66" s="247"/>
      <c r="T66" s="247"/>
      <c r="U66" s="247"/>
      <c r="V66" s="247"/>
      <c r="W66" s="247"/>
      <c r="X66" s="247"/>
      <c r="Y66" s="247"/>
      <c r="Z66" s="247"/>
      <c r="AA66" s="247"/>
      <c r="AB66" s="247"/>
      <c r="AC66" s="247"/>
      <c r="AD66" s="247"/>
      <c r="AE66" s="247"/>
      <c r="AF66" s="247"/>
      <c r="AG66" s="247"/>
      <c r="AH66" s="247"/>
      <c r="AI66" s="247"/>
      <c r="AJ66" s="247"/>
      <c r="AK66" s="247"/>
      <c r="AL66" s="247"/>
      <c r="AM66" s="247"/>
      <c r="AN66" s="247"/>
      <c r="AO66" s="247"/>
      <c r="AP66" s="247"/>
      <c r="AQ66" s="247"/>
      <c r="AR66" s="247"/>
      <c r="AS66" s="247"/>
      <c r="AT66" s="247"/>
      <c r="AU66" s="247"/>
      <c r="AV66" s="247"/>
      <c r="AW66" s="247"/>
      <c r="AX66" s="247"/>
      <c r="AY66" s="247"/>
      <c r="AZ66" s="247"/>
      <c r="BA66" s="247"/>
      <c r="BB66" s="247"/>
      <c r="BC66" s="247"/>
      <c r="BD66" s="247"/>
      <c r="BE66" s="247"/>
      <c r="BF66" s="247"/>
      <c r="BG66" s="247"/>
      <c r="BH66" s="247"/>
      <c r="BI66" s="247"/>
      <c r="BJ66" s="247"/>
      <c r="BK66" s="247"/>
      <c r="BL66" s="247"/>
      <c r="BM66" s="247"/>
      <c r="BN66" s="247"/>
      <c r="BO66" s="247"/>
      <c r="BP66" s="247"/>
      <c r="BQ66" s="247"/>
      <c r="BR66" s="247"/>
      <c r="BS66" s="247"/>
      <c r="BT66" s="247"/>
      <c r="BU66" s="247"/>
      <c r="BV66" s="247"/>
      <c r="BW66" s="247"/>
      <c r="BX66" s="247"/>
      <c r="BY66" s="247"/>
      <c r="BZ66" s="247"/>
      <c r="CA66" s="247"/>
      <c r="CB66" s="247"/>
      <c r="CC66" s="247"/>
      <c r="CD66" s="247"/>
      <c r="CE66" s="247"/>
      <c r="CF66" s="247"/>
      <c r="CG66" s="247"/>
      <c r="CH66" s="247"/>
      <c r="CI66" s="247"/>
      <c r="CJ66" s="247"/>
      <c r="CK66" s="247"/>
      <c r="CL66" s="247"/>
      <c r="CM66" s="247"/>
      <c r="CN66" s="247"/>
      <c r="CO66" s="247"/>
      <c r="CP66" s="247"/>
      <c r="CQ66" s="247"/>
      <c r="CR66" s="247"/>
      <c r="CS66" s="247"/>
      <c r="CT66" s="247"/>
      <c r="CU66" s="247"/>
      <c r="CV66" s="247"/>
      <c r="CW66" s="247"/>
      <c r="CX66" s="247"/>
      <c r="CY66" s="247"/>
      <c r="CZ66" s="247"/>
      <c r="DA66" s="247"/>
      <c r="DB66" s="247"/>
      <c r="DC66" s="247"/>
      <c r="DD66" s="247"/>
      <c r="DE66" s="247"/>
      <c r="DF66" s="247"/>
      <c r="DG66" s="247"/>
      <c r="DH66" s="247"/>
      <c r="DI66" s="247"/>
      <c r="DJ66" s="247"/>
      <c r="DK66" s="247"/>
      <c r="DL66" s="247"/>
      <c r="DM66" s="247"/>
      <c r="DN66" s="247"/>
      <c r="DO66" s="247"/>
      <c r="DP66" s="247"/>
      <c r="DQ66" s="247"/>
      <c r="DR66" s="247"/>
      <c r="DS66" s="247"/>
      <c r="DT66" s="247"/>
      <c r="DU66" s="247"/>
      <c r="DV66" s="247"/>
      <c r="DW66" s="247"/>
      <c r="DX66" s="247"/>
      <c r="DY66" s="247"/>
      <c r="DZ66" s="247"/>
      <c r="EA66" s="247"/>
      <c r="EB66" s="247"/>
      <c r="EC66" s="247"/>
      <c r="ED66" s="247"/>
      <c r="EE66" s="247"/>
      <c r="EF66" s="247"/>
      <c r="EG66" s="247"/>
      <c r="EH66" s="247"/>
      <c r="EI66" s="247"/>
      <c r="EJ66" s="247"/>
      <c r="EK66" s="247"/>
      <c r="EL66" s="247"/>
      <c r="EM66" s="247"/>
      <c r="EN66" s="247"/>
      <c r="EO66" s="247"/>
      <c r="EP66" s="247"/>
      <c r="EQ66" s="247"/>
      <c r="ER66" s="247"/>
      <c r="ES66" s="247"/>
      <c r="ET66" s="247"/>
      <c r="EU66" s="247"/>
      <c r="EV66" s="247"/>
      <c r="EW66" s="247"/>
      <c r="EX66" s="247"/>
      <c r="EY66" s="247"/>
      <c r="EZ66" s="247"/>
      <c r="FA66" s="247"/>
      <c r="FB66" s="247"/>
      <c r="FC66" s="247"/>
      <c r="FD66" s="247"/>
      <c r="FE66" s="247"/>
      <c r="FF66" s="247"/>
      <c r="FG66" s="247"/>
      <c r="FH66" s="247"/>
      <c r="FI66" s="247"/>
      <c r="FJ66" s="247"/>
      <c r="FK66" s="247"/>
      <c r="FL66" s="247"/>
      <c r="FM66" s="247"/>
    </row>
    <row r="67" spans="1:169" s="27" customFormat="1" x14ac:dyDescent="0.25">
      <c r="A67" s="16" t="s">
        <v>22</v>
      </c>
      <c r="B67" s="269">
        <v>300</v>
      </c>
      <c r="C67" s="26">
        <v>14</v>
      </c>
      <c r="D67" s="270">
        <v>10</v>
      </c>
      <c r="E67" s="256">
        <f t="shared" si="2"/>
        <v>0</v>
      </c>
      <c r="F67" s="2">
        <f t="shared" si="3"/>
        <v>140</v>
      </c>
      <c r="O67" s="247"/>
      <c r="P67" s="247"/>
      <c r="Q67" s="247"/>
      <c r="R67" s="247"/>
      <c r="S67" s="247"/>
      <c r="T67" s="247"/>
      <c r="U67" s="247"/>
      <c r="V67" s="247"/>
      <c r="W67" s="247"/>
      <c r="X67" s="247"/>
      <c r="Y67" s="247"/>
      <c r="Z67" s="247"/>
      <c r="AA67" s="247"/>
      <c r="AB67" s="247"/>
      <c r="AC67" s="247"/>
      <c r="AD67" s="247"/>
      <c r="AE67" s="247"/>
      <c r="AF67" s="247"/>
      <c r="AG67" s="247"/>
      <c r="AH67" s="247"/>
      <c r="AI67" s="247"/>
      <c r="AJ67" s="247"/>
      <c r="AK67" s="247"/>
      <c r="AL67" s="247"/>
      <c r="AM67" s="247"/>
      <c r="AN67" s="247"/>
      <c r="AO67" s="247"/>
      <c r="AP67" s="247"/>
      <c r="AQ67" s="247"/>
      <c r="AR67" s="247"/>
      <c r="AS67" s="247"/>
      <c r="AT67" s="247"/>
      <c r="AU67" s="247"/>
      <c r="AV67" s="247"/>
      <c r="AW67" s="247"/>
      <c r="AX67" s="247"/>
      <c r="AY67" s="247"/>
      <c r="AZ67" s="247"/>
      <c r="BA67" s="247"/>
      <c r="BB67" s="247"/>
      <c r="BC67" s="247"/>
      <c r="BD67" s="247"/>
      <c r="BE67" s="247"/>
      <c r="BF67" s="247"/>
      <c r="BG67" s="247"/>
      <c r="BH67" s="247"/>
      <c r="BI67" s="247"/>
      <c r="BJ67" s="247"/>
      <c r="BK67" s="247"/>
      <c r="BL67" s="247"/>
      <c r="BM67" s="247"/>
      <c r="BN67" s="247"/>
      <c r="BO67" s="247"/>
      <c r="BP67" s="247"/>
      <c r="BQ67" s="247"/>
      <c r="BR67" s="247"/>
      <c r="BS67" s="247"/>
      <c r="BT67" s="247"/>
      <c r="BU67" s="247"/>
      <c r="BV67" s="247"/>
      <c r="BW67" s="247"/>
      <c r="BX67" s="247"/>
      <c r="BY67" s="247"/>
      <c r="BZ67" s="247"/>
      <c r="CA67" s="247"/>
      <c r="CB67" s="247"/>
      <c r="CC67" s="247"/>
      <c r="CD67" s="247"/>
      <c r="CE67" s="247"/>
      <c r="CF67" s="247"/>
      <c r="CG67" s="247"/>
      <c r="CH67" s="247"/>
      <c r="CI67" s="247"/>
      <c r="CJ67" s="247"/>
      <c r="CK67" s="247"/>
      <c r="CL67" s="247"/>
      <c r="CM67" s="247"/>
      <c r="CN67" s="247"/>
      <c r="CO67" s="247"/>
      <c r="CP67" s="247"/>
      <c r="CQ67" s="247"/>
      <c r="CR67" s="247"/>
      <c r="CS67" s="247"/>
      <c r="CT67" s="247"/>
      <c r="CU67" s="247"/>
      <c r="CV67" s="247"/>
      <c r="CW67" s="247"/>
      <c r="CX67" s="247"/>
      <c r="CY67" s="247"/>
      <c r="CZ67" s="247"/>
      <c r="DA67" s="247"/>
      <c r="DB67" s="247"/>
      <c r="DC67" s="247"/>
      <c r="DD67" s="247"/>
      <c r="DE67" s="247"/>
      <c r="DF67" s="247"/>
      <c r="DG67" s="247"/>
      <c r="DH67" s="247"/>
      <c r="DI67" s="247"/>
      <c r="DJ67" s="247"/>
      <c r="DK67" s="247"/>
      <c r="DL67" s="247"/>
      <c r="DM67" s="247"/>
      <c r="DN67" s="247"/>
      <c r="DO67" s="247"/>
      <c r="DP67" s="247"/>
      <c r="DQ67" s="247"/>
      <c r="DR67" s="247"/>
      <c r="DS67" s="247"/>
      <c r="DT67" s="247"/>
      <c r="DU67" s="247"/>
      <c r="DV67" s="247"/>
      <c r="DW67" s="247"/>
      <c r="DX67" s="247"/>
      <c r="DY67" s="247"/>
      <c r="DZ67" s="247"/>
      <c r="EA67" s="247"/>
      <c r="EB67" s="247"/>
      <c r="EC67" s="247"/>
      <c r="ED67" s="247"/>
      <c r="EE67" s="247"/>
      <c r="EF67" s="247"/>
      <c r="EG67" s="247"/>
      <c r="EH67" s="247"/>
      <c r="EI67" s="247"/>
      <c r="EJ67" s="247"/>
      <c r="EK67" s="247"/>
      <c r="EL67" s="247"/>
      <c r="EM67" s="247"/>
      <c r="EN67" s="247"/>
      <c r="EO67" s="247"/>
      <c r="EP67" s="247"/>
      <c r="EQ67" s="247"/>
      <c r="ER67" s="247"/>
      <c r="ES67" s="247"/>
      <c r="ET67" s="247"/>
      <c r="EU67" s="247"/>
      <c r="EV67" s="247"/>
      <c r="EW67" s="247"/>
      <c r="EX67" s="247"/>
      <c r="EY67" s="247"/>
      <c r="EZ67" s="247"/>
      <c r="FA67" s="247"/>
      <c r="FB67" s="247"/>
      <c r="FC67" s="247"/>
      <c r="FD67" s="247"/>
      <c r="FE67" s="247"/>
      <c r="FF67" s="247"/>
      <c r="FG67" s="247"/>
      <c r="FH67" s="247"/>
      <c r="FI67" s="247"/>
      <c r="FJ67" s="247"/>
      <c r="FK67" s="247"/>
      <c r="FL67" s="247"/>
      <c r="FM67" s="247"/>
    </row>
    <row r="68" spans="1:169" s="27" customFormat="1" x14ac:dyDescent="0.25">
      <c r="A68" s="16" t="s">
        <v>57</v>
      </c>
      <c r="B68" s="269">
        <v>300</v>
      </c>
      <c r="C68" s="26">
        <v>100</v>
      </c>
      <c r="D68" s="270">
        <v>12</v>
      </c>
      <c r="E68" s="256">
        <f t="shared" si="2"/>
        <v>4</v>
      </c>
      <c r="F68" s="2">
        <f t="shared" si="3"/>
        <v>1200</v>
      </c>
      <c r="O68" s="247"/>
      <c r="P68" s="247"/>
      <c r="Q68" s="247"/>
      <c r="R68" s="247"/>
      <c r="S68" s="247"/>
      <c r="T68" s="247"/>
      <c r="U68" s="247"/>
      <c r="V68" s="247"/>
      <c r="W68" s="247"/>
      <c r="X68" s="247"/>
      <c r="Y68" s="247"/>
      <c r="Z68" s="247"/>
      <c r="AA68" s="247"/>
      <c r="AB68" s="247"/>
      <c r="AC68" s="247"/>
      <c r="AD68" s="247"/>
      <c r="AE68" s="247"/>
      <c r="AF68" s="247"/>
      <c r="AG68" s="247"/>
      <c r="AH68" s="247"/>
      <c r="AI68" s="247"/>
      <c r="AJ68" s="247"/>
      <c r="AK68" s="247"/>
      <c r="AL68" s="247"/>
      <c r="AM68" s="247"/>
      <c r="AN68" s="247"/>
      <c r="AO68" s="247"/>
      <c r="AP68" s="247"/>
      <c r="AQ68" s="247"/>
      <c r="AR68" s="247"/>
      <c r="AS68" s="247"/>
      <c r="AT68" s="247"/>
      <c r="AU68" s="247"/>
      <c r="AV68" s="247"/>
      <c r="AW68" s="247"/>
      <c r="AX68" s="247"/>
      <c r="AY68" s="247"/>
      <c r="AZ68" s="247"/>
      <c r="BA68" s="247"/>
      <c r="BB68" s="247"/>
      <c r="BC68" s="247"/>
      <c r="BD68" s="247"/>
      <c r="BE68" s="247"/>
      <c r="BF68" s="247"/>
      <c r="BG68" s="247"/>
      <c r="BH68" s="247"/>
      <c r="BI68" s="247"/>
      <c r="BJ68" s="247"/>
      <c r="BK68" s="247"/>
      <c r="BL68" s="247"/>
      <c r="BM68" s="247"/>
      <c r="BN68" s="247"/>
      <c r="BO68" s="247"/>
      <c r="BP68" s="247"/>
      <c r="BQ68" s="247"/>
      <c r="BR68" s="247"/>
      <c r="BS68" s="247"/>
      <c r="BT68" s="247"/>
      <c r="BU68" s="247"/>
      <c r="BV68" s="247"/>
      <c r="BW68" s="247"/>
      <c r="BX68" s="247"/>
      <c r="BY68" s="247"/>
      <c r="BZ68" s="247"/>
      <c r="CA68" s="247"/>
      <c r="CB68" s="247"/>
      <c r="CC68" s="247"/>
      <c r="CD68" s="247"/>
      <c r="CE68" s="247"/>
      <c r="CF68" s="247"/>
      <c r="CG68" s="247"/>
      <c r="CH68" s="247"/>
      <c r="CI68" s="247"/>
      <c r="CJ68" s="247"/>
      <c r="CK68" s="247"/>
      <c r="CL68" s="247"/>
      <c r="CM68" s="247"/>
      <c r="CN68" s="247"/>
      <c r="CO68" s="247"/>
      <c r="CP68" s="247"/>
      <c r="CQ68" s="247"/>
      <c r="CR68" s="247"/>
      <c r="CS68" s="247"/>
      <c r="CT68" s="247"/>
      <c r="CU68" s="247"/>
      <c r="CV68" s="247"/>
      <c r="CW68" s="247"/>
      <c r="CX68" s="247"/>
      <c r="CY68" s="247"/>
      <c r="CZ68" s="247"/>
      <c r="DA68" s="247"/>
      <c r="DB68" s="247"/>
      <c r="DC68" s="247"/>
      <c r="DD68" s="247"/>
      <c r="DE68" s="247"/>
      <c r="DF68" s="247"/>
      <c r="DG68" s="247"/>
      <c r="DH68" s="247"/>
      <c r="DI68" s="247"/>
      <c r="DJ68" s="247"/>
      <c r="DK68" s="247"/>
      <c r="DL68" s="247"/>
      <c r="DM68" s="247"/>
      <c r="DN68" s="247"/>
      <c r="DO68" s="247"/>
      <c r="DP68" s="247"/>
      <c r="DQ68" s="247"/>
      <c r="DR68" s="247"/>
      <c r="DS68" s="247"/>
      <c r="DT68" s="247"/>
      <c r="DU68" s="247"/>
      <c r="DV68" s="247"/>
      <c r="DW68" s="247"/>
      <c r="DX68" s="247"/>
      <c r="DY68" s="247"/>
      <c r="DZ68" s="247"/>
      <c r="EA68" s="247"/>
      <c r="EB68" s="247"/>
      <c r="EC68" s="247"/>
      <c r="ED68" s="247"/>
      <c r="EE68" s="247"/>
      <c r="EF68" s="247"/>
      <c r="EG68" s="247"/>
      <c r="EH68" s="247"/>
      <c r="EI68" s="247"/>
      <c r="EJ68" s="247"/>
      <c r="EK68" s="247"/>
      <c r="EL68" s="247"/>
      <c r="EM68" s="247"/>
      <c r="EN68" s="247"/>
      <c r="EO68" s="247"/>
      <c r="EP68" s="247"/>
      <c r="EQ68" s="247"/>
      <c r="ER68" s="247"/>
      <c r="ES68" s="247"/>
      <c r="ET68" s="247"/>
      <c r="EU68" s="247"/>
      <c r="EV68" s="247"/>
      <c r="EW68" s="247"/>
      <c r="EX68" s="247"/>
      <c r="EY68" s="247"/>
      <c r="EZ68" s="247"/>
      <c r="FA68" s="247"/>
      <c r="FB68" s="247"/>
      <c r="FC68" s="247"/>
      <c r="FD68" s="247"/>
      <c r="FE68" s="247"/>
      <c r="FF68" s="247"/>
      <c r="FG68" s="247"/>
      <c r="FH68" s="247"/>
      <c r="FI68" s="247"/>
      <c r="FJ68" s="247"/>
      <c r="FK68" s="247"/>
      <c r="FL68" s="247"/>
      <c r="FM68" s="247"/>
    </row>
    <row r="69" spans="1:169" s="27" customFormat="1" x14ac:dyDescent="0.25">
      <c r="A69" s="16" t="s">
        <v>58</v>
      </c>
      <c r="B69" s="269">
        <v>300</v>
      </c>
      <c r="C69" s="26">
        <v>99</v>
      </c>
      <c r="D69" s="270">
        <v>8.5</v>
      </c>
      <c r="E69" s="256">
        <f t="shared" si="2"/>
        <v>3</v>
      </c>
      <c r="F69" s="2">
        <f t="shared" si="3"/>
        <v>842</v>
      </c>
      <c r="O69" s="247"/>
      <c r="P69" s="247"/>
      <c r="Q69" s="247"/>
      <c r="R69" s="247"/>
      <c r="S69" s="247"/>
      <c r="T69" s="247"/>
      <c r="U69" s="247"/>
      <c r="V69" s="247"/>
      <c r="W69" s="247"/>
      <c r="X69" s="247"/>
      <c r="Y69" s="247"/>
      <c r="Z69" s="247"/>
      <c r="AA69" s="247"/>
      <c r="AB69" s="247"/>
      <c r="AC69" s="247"/>
      <c r="AD69" s="247"/>
      <c r="AE69" s="247"/>
      <c r="AF69" s="247"/>
      <c r="AG69" s="247"/>
      <c r="AH69" s="247"/>
      <c r="AI69" s="247"/>
      <c r="AJ69" s="247"/>
      <c r="AK69" s="247"/>
      <c r="AL69" s="247"/>
      <c r="AM69" s="247"/>
      <c r="AN69" s="247"/>
      <c r="AO69" s="247"/>
      <c r="AP69" s="247"/>
      <c r="AQ69" s="247"/>
      <c r="AR69" s="247"/>
      <c r="AS69" s="247"/>
      <c r="AT69" s="247"/>
      <c r="AU69" s="247"/>
      <c r="AV69" s="247"/>
      <c r="AW69" s="247"/>
      <c r="AX69" s="247"/>
      <c r="AY69" s="247"/>
      <c r="AZ69" s="247"/>
      <c r="BA69" s="247"/>
      <c r="BB69" s="247"/>
      <c r="BC69" s="247"/>
      <c r="BD69" s="247"/>
      <c r="BE69" s="247"/>
      <c r="BF69" s="247"/>
      <c r="BG69" s="247"/>
      <c r="BH69" s="247"/>
      <c r="BI69" s="247"/>
      <c r="BJ69" s="247"/>
      <c r="BK69" s="247"/>
      <c r="BL69" s="247"/>
      <c r="BM69" s="247"/>
      <c r="BN69" s="247"/>
      <c r="BO69" s="247"/>
      <c r="BP69" s="247"/>
      <c r="BQ69" s="247"/>
      <c r="BR69" s="247"/>
      <c r="BS69" s="247"/>
      <c r="BT69" s="247"/>
      <c r="BU69" s="247"/>
      <c r="BV69" s="247"/>
      <c r="BW69" s="247"/>
      <c r="BX69" s="247"/>
      <c r="BY69" s="247"/>
      <c r="BZ69" s="247"/>
      <c r="CA69" s="247"/>
      <c r="CB69" s="247"/>
      <c r="CC69" s="247"/>
      <c r="CD69" s="247"/>
      <c r="CE69" s="247"/>
      <c r="CF69" s="247"/>
      <c r="CG69" s="247"/>
      <c r="CH69" s="247"/>
      <c r="CI69" s="247"/>
      <c r="CJ69" s="247"/>
      <c r="CK69" s="247"/>
      <c r="CL69" s="247"/>
      <c r="CM69" s="247"/>
      <c r="CN69" s="247"/>
      <c r="CO69" s="247"/>
      <c r="CP69" s="247"/>
      <c r="CQ69" s="247"/>
      <c r="CR69" s="247"/>
      <c r="CS69" s="247"/>
      <c r="CT69" s="247"/>
      <c r="CU69" s="247"/>
      <c r="CV69" s="247"/>
      <c r="CW69" s="247"/>
      <c r="CX69" s="247"/>
      <c r="CY69" s="247"/>
      <c r="CZ69" s="247"/>
      <c r="DA69" s="247"/>
      <c r="DB69" s="247"/>
      <c r="DC69" s="247"/>
      <c r="DD69" s="247"/>
      <c r="DE69" s="247"/>
      <c r="DF69" s="247"/>
      <c r="DG69" s="247"/>
      <c r="DH69" s="247"/>
      <c r="DI69" s="247"/>
      <c r="DJ69" s="247"/>
      <c r="DK69" s="247"/>
      <c r="DL69" s="247"/>
      <c r="DM69" s="247"/>
      <c r="DN69" s="247"/>
      <c r="DO69" s="247"/>
      <c r="DP69" s="247"/>
      <c r="DQ69" s="247"/>
      <c r="DR69" s="247"/>
      <c r="DS69" s="247"/>
      <c r="DT69" s="247"/>
      <c r="DU69" s="247"/>
      <c r="DV69" s="247"/>
      <c r="DW69" s="247"/>
      <c r="DX69" s="247"/>
      <c r="DY69" s="247"/>
      <c r="DZ69" s="247"/>
      <c r="EA69" s="247"/>
      <c r="EB69" s="247"/>
      <c r="EC69" s="247"/>
      <c r="ED69" s="247"/>
      <c r="EE69" s="247"/>
      <c r="EF69" s="247"/>
      <c r="EG69" s="247"/>
      <c r="EH69" s="247"/>
      <c r="EI69" s="247"/>
      <c r="EJ69" s="247"/>
      <c r="EK69" s="247"/>
      <c r="EL69" s="247"/>
      <c r="EM69" s="247"/>
      <c r="EN69" s="247"/>
      <c r="EO69" s="247"/>
      <c r="EP69" s="247"/>
      <c r="EQ69" s="247"/>
      <c r="ER69" s="247"/>
      <c r="ES69" s="247"/>
      <c r="ET69" s="247"/>
      <c r="EU69" s="247"/>
      <c r="EV69" s="247"/>
      <c r="EW69" s="247"/>
      <c r="EX69" s="247"/>
      <c r="EY69" s="247"/>
      <c r="EZ69" s="247"/>
      <c r="FA69" s="247"/>
      <c r="FB69" s="247"/>
      <c r="FC69" s="247"/>
      <c r="FD69" s="247"/>
      <c r="FE69" s="247"/>
      <c r="FF69" s="247"/>
      <c r="FG69" s="247"/>
      <c r="FH69" s="247"/>
      <c r="FI69" s="247"/>
      <c r="FJ69" s="247"/>
      <c r="FK69" s="247"/>
      <c r="FL69" s="247"/>
      <c r="FM69" s="247"/>
    </row>
    <row r="70" spans="1:169" s="27" customFormat="1" x14ac:dyDescent="0.25">
      <c r="A70" s="16" t="s">
        <v>11</v>
      </c>
      <c r="B70" s="269">
        <v>300</v>
      </c>
      <c r="C70" s="26">
        <v>456</v>
      </c>
      <c r="D70" s="270">
        <v>7</v>
      </c>
      <c r="E70" s="256">
        <f t="shared" si="2"/>
        <v>11</v>
      </c>
      <c r="F70" s="2">
        <f t="shared" si="3"/>
        <v>3192</v>
      </c>
      <c r="O70" s="247"/>
      <c r="P70" s="247"/>
      <c r="Q70" s="247"/>
      <c r="R70" s="247"/>
      <c r="S70" s="247"/>
      <c r="T70" s="247"/>
      <c r="U70" s="247"/>
      <c r="V70" s="247"/>
      <c r="W70" s="247"/>
      <c r="X70" s="247"/>
      <c r="Y70" s="247"/>
      <c r="Z70" s="247"/>
      <c r="AA70" s="247"/>
      <c r="AB70" s="247"/>
      <c r="AC70" s="247"/>
      <c r="AD70" s="247"/>
      <c r="AE70" s="247"/>
      <c r="AF70" s="247"/>
      <c r="AG70" s="247"/>
      <c r="AH70" s="247"/>
      <c r="AI70" s="247"/>
      <c r="AJ70" s="247"/>
      <c r="AK70" s="247"/>
      <c r="AL70" s="247"/>
      <c r="AM70" s="247"/>
      <c r="AN70" s="247"/>
      <c r="AO70" s="247"/>
      <c r="AP70" s="247"/>
      <c r="AQ70" s="247"/>
      <c r="AR70" s="247"/>
      <c r="AS70" s="247"/>
      <c r="AT70" s="247"/>
      <c r="AU70" s="247"/>
      <c r="AV70" s="247"/>
      <c r="AW70" s="247"/>
      <c r="AX70" s="247"/>
      <c r="AY70" s="247"/>
      <c r="AZ70" s="247"/>
      <c r="BA70" s="247"/>
      <c r="BB70" s="247"/>
      <c r="BC70" s="247"/>
      <c r="BD70" s="247"/>
      <c r="BE70" s="247"/>
      <c r="BF70" s="247"/>
      <c r="BG70" s="247"/>
      <c r="BH70" s="247"/>
      <c r="BI70" s="247"/>
      <c r="BJ70" s="247"/>
      <c r="BK70" s="247"/>
      <c r="BL70" s="247"/>
      <c r="BM70" s="247"/>
      <c r="BN70" s="247"/>
      <c r="BO70" s="247"/>
      <c r="BP70" s="247"/>
      <c r="BQ70" s="247"/>
      <c r="BR70" s="247"/>
      <c r="BS70" s="247"/>
      <c r="BT70" s="247"/>
      <c r="BU70" s="247"/>
      <c r="BV70" s="247"/>
      <c r="BW70" s="247"/>
      <c r="BX70" s="247"/>
      <c r="BY70" s="247"/>
      <c r="BZ70" s="247"/>
      <c r="CA70" s="247"/>
      <c r="CB70" s="247"/>
      <c r="CC70" s="247"/>
      <c r="CD70" s="247"/>
      <c r="CE70" s="247"/>
      <c r="CF70" s="247"/>
      <c r="CG70" s="247"/>
      <c r="CH70" s="247"/>
      <c r="CI70" s="247"/>
      <c r="CJ70" s="247"/>
      <c r="CK70" s="247"/>
      <c r="CL70" s="247"/>
      <c r="CM70" s="247"/>
      <c r="CN70" s="247"/>
      <c r="CO70" s="247"/>
      <c r="CP70" s="247"/>
      <c r="CQ70" s="247"/>
      <c r="CR70" s="247"/>
      <c r="CS70" s="247"/>
      <c r="CT70" s="247"/>
      <c r="CU70" s="247"/>
      <c r="CV70" s="247"/>
      <c r="CW70" s="247"/>
      <c r="CX70" s="247"/>
      <c r="CY70" s="247"/>
      <c r="CZ70" s="247"/>
      <c r="DA70" s="247"/>
      <c r="DB70" s="247"/>
      <c r="DC70" s="247"/>
      <c r="DD70" s="247"/>
      <c r="DE70" s="247"/>
      <c r="DF70" s="247"/>
      <c r="DG70" s="247"/>
      <c r="DH70" s="247"/>
      <c r="DI70" s="247"/>
      <c r="DJ70" s="247"/>
      <c r="DK70" s="247"/>
      <c r="DL70" s="247"/>
      <c r="DM70" s="247"/>
      <c r="DN70" s="247"/>
      <c r="DO70" s="247"/>
      <c r="DP70" s="247"/>
      <c r="DQ70" s="247"/>
      <c r="DR70" s="247"/>
      <c r="DS70" s="247"/>
      <c r="DT70" s="247"/>
      <c r="DU70" s="247"/>
      <c r="DV70" s="247"/>
      <c r="DW70" s="247"/>
      <c r="DX70" s="247"/>
      <c r="DY70" s="247"/>
      <c r="DZ70" s="247"/>
      <c r="EA70" s="247"/>
      <c r="EB70" s="247"/>
      <c r="EC70" s="247"/>
      <c r="ED70" s="247"/>
      <c r="EE70" s="247"/>
      <c r="EF70" s="247"/>
      <c r="EG70" s="247"/>
      <c r="EH70" s="247"/>
      <c r="EI70" s="247"/>
      <c r="EJ70" s="247"/>
      <c r="EK70" s="247"/>
      <c r="EL70" s="247"/>
      <c r="EM70" s="247"/>
      <c r="EN70" s="247"/>
      <c r="EO70" s="247"/>
      <c r="EP70" s="247"/>
      <c r="EQ70" s="247"/>
      <c r="ER70" s="247"/>
      <c r="ES70" s="247"/>
      <c r="ET70" s="247"/>
      <c r="EU70" s="247"/>
      <c r="EV70" s="247"/>
      <c r="EW70" s="247"/>
      <c r="EX70" s="247"/>
      <c r="EY70" s="247"/>
      <c r="EZ70" s="247"/>
      <c r="FA70" s="247"/>
      <c r="FB70" s="247"/>
      <c r="FC70" s="247"/>
      <c r="FD70" s="247"/>
      <c r="FE70" s="247"/>
      <c r="FF70" s="247"/>
      <c r="FG70" s="247"/>
      <c r="FH70" s="247"/>
      <c r="FI70" s="247"/>
      <c r="FJ70" s="247"/>
      <c r="FK70" s="247"/>
      <c r="FL70" s="247"/>
      <c r="FM70" s="247"/>
    </row>
    <row r="71" spans="1:169" s="27" customFormat="1" x14ac:dyDescent="0.25">
      <c r="A71" s="16" t="s">
        <v>23</v>
      </c>
      <c r="B71" s="269">
        <v>300</v>
      </c>
      <c r="C71" s="26">
        <v>260</v>
      </c>
      <c r="D71" s="270">
        <v>6</v>
      </c>
      <c r="E71" s="256">
        <f t="shared" si="2"/>
        <v>5</v>
      </c>
      <c r="F71" s="2">
        <f t="shared" si="3"/>
        <v>1560</v>
      </c>
      <c r="O71" s="247"/>
      <c r="P71" s="247"/>
      <c r="Q71" s="247"/>
      <c r="R71" s="247"/>
      <c r="S71" s="247"/>
      <c r="T71" s="247"/>
      <c r="U71" s="247"/>
      <c r="V71" s="247"/>
      <c r="W71" s="247"/>
      <c r="X71" s="247"/>
      <c r="Y71" s="247"/>
      <c r="Z71" s="247"/>
      <c r="AA71" s="247"/>
      <c r="AB71" s="247"/>
      <c r="AC71" s="247"/>
      <c r="AD71" s="247"/>
      <c r="AE71" s="247"/>
      <c r="AF71" s="247"/>
      <c r="AG71" s="247"/>
      <c r="AH71" s="247"/>
      <c r="AI71" s="247"/>
      <c r="AJ71" s="247"/>
      <c r="AK71" s="247"/>
      <c r="AL71" s="247"/>
      <c r="AM71" s="247"/>
      <c r="AN71" s="247"/>
      <c r="AO71" s="247"/>
      <c r="AP71" s="247"/>
      <c r="AQ71" s="247"/>
      <c r="AR71" s="247"/>
      <c r="AS71" s="247"/>
      <c r="AT71" s="247"/>
      <c r="AU71" s="247"/>
      <c r="AV71" s="247"/>
      <c r="AW71" s="247"/>
      <c r="AX71" s="247"/>
      <c r="AY71" s="247"/>
      <c r="AZ71" s="247"/>
      <c r="BA71" s="247"/>
      <c r="BB71" s="247"/>
      <c r="BC71" s="247"/>
      <c r="BD71" s="247"/>
      <c r="BE71" s="247"/>
      <c r="BF71" s="247"/>
      <c r="BG71" s="247"/>
      <c r="BH71" s="247"/>
      <c r="BI71" s="247"/>
      <c r="BJ71" s="247"/>
      <c r="BK71" s="247"/>
      <c r="BL71" s="247"/>
      <c r="BM71" s="247"/>
      <c r="BN71" s="247"/>
      <c r="BO71" s="247"/>
      <c r="BP71" s="247"/>
      <c r="BQ71" s="247"/>
      <c r="BR71" s="247"/>
      <c r="BS71" s="247"/>
      <c r="BT71" s="247"/>
      <c r="BU71" s="247"/>
      <c r="BV71" s="247"/>
      <c r="BW71" s="247"/>
      <c r="BX71" s="247"/>
      <c r="BY71" s="247"/>
      <c r="BZ71" s="247"/>
      <c r="CA71" s="247"/>
      <c r="CB71" s="247"/>
      <c r="CC71" s="247"/>
      <c r="CD71" s="247"/>
      <c r="CE71" s="247"/>
      <c r="CF71" s="247"/>
      <c r="CG71" s="247"/>
      <c r="CH71" s="247"/>
      <c r="CI71" s="247"/>
      <c r="CJ71" s="247"/>
      <c r="CK71" s="247"/>
      <c r="CL71" s="247"/>
      <c r="CM71" s="247"/>
      <c r="CN71" s="247"/>
      <c r="CO71" s="247"/>
      <c r="CP71" s="247"/>
      <c r="CQ71" s="247"/>
      <c r="CR71" s="247"/>
      <c r="CS71" s="247"/>
      <c r="CT71" s="247"/>
      <c r="CU71" s="247"/>
      <c r="CV71" s="247"/>
      <c r="CW71" s="247"/>
      <c r="CX71" s="247"/>
      <c r="CY71" s="247"/>
      <c r="CZ71" s="247"/>
      <c r="DA71" s="247"/>
      <c r="DB71" s="247"/>
      <c r="DC71" s="247"/>
      <c r="DD71" s="247"/>
      <c r="DE71" s="247"/>
      <c r="DF71" s="247"/>
      <c r="DG71" s="247"/>
      <c r="DH71" s="247"/>
      <c r="DI71" s="247"/>
      <c r="DJ71" s="247"/>
      <c r="DK71" s="247"/>
      <c r="DL71" s="247"/>
      <c r="DM71" s="247"/>
      <c r="DN71" s="247"/>
      <c r="DO71" s="247"/>
      <c r="DP71" s="247"/>
      <c r="DQ71" s="247"/>
      <c r="DR71" s="247"/>
      <c r="DS71" s="247"/>
      <c r="DT71" s="247"/>
      <c r="DU71" s="247"/>
      <c r="DV71" s="247"/>
      <c r="DW71" s="247"/>
      <c r="DX71" s="247"/>
      <c r="DY71" s="247"/>
      <c r="DZ71" s="247"/>
      <c r="EA71" s="247"/>
      <c r="EB71" s="247"/>
      <c r="EC71" s="247"/>
      <c r="ED71" s="247"/>
      <c r="EE71" s="247"/>
      <c r="EF71" s="247"/>
      <c r="EG71" s="247"/>
      <c r="EH71" s="247"/>
      <c r="EI71" s="247"/>
      <c r="EJ71" s="247"/>
      <c r="EK71" s="247"/>
      <c r="EL71" s="247"/>
      <c r="EM71" s="247"/>
      <c r="EN71" s="247"/>
      <c r="EO71" s="247"/>
      <c r="EP71" s="247"/>
      <c r="EQ71" s="247"/>
      <c r="ER71" s="247"/>
      <c r="ES71" s="247"/>
      <c r="ET71" s="247"/>
      <c r="EU71" s="247"/>
      <c r="EV71" s="247"/>
      <c r="EW71" s="247"/>
      <c r="EX71" s="247"/>
      <c r="EY71" s="247"/>
      <c r="EZ71" s="247"/>
      <c r="FA71" s="247"/>
      <c r="FB71" s="247"/>
      <c r="FC71" s="247"/>
      <c r="FD71" s="247"/>
      <c r="FE71" s="247"/>
      <c r="FF71" s="247"/>
      <c r="FG71" s="247"/>
      <c r="FH71" s="247"/>
      <c r="FI71" s="247"/>
      <c r="FJ71" s="247"/>
      <c r="FK71" s="247"/>
      <c r="FL71" s="247"/>
      <c r="FM71" s="247"/>
    </row>
    <row r="72" spans="1:169" s="27" customFormat="1" x14ac:dyDescent="0.25">
      <c r="A72" s="16" t="s">
        <v>24</v>
      </c>
      <c r="B72" s="269">
        <v>300</v>
      </c>
      <c r="C72" s="26">
        <v>100</v>
      </c>
      <c r="D72" s="270">
        <v>7</v>
      </c>
      <c r="E72" s="256">
        <f t="shared" si="2"/>
        <v>2</v>
      </c>
      <c r="F72" s="2">
        <f t="shared" si="3"/>
        <v>700</v>
      </c>
      <c r="O72" s="247"/>
      <c r="P72" s="247"/>
      <c r="Q72" s="247"/>
      <c r="R72" s="247"/>
      <c r="S72" s="247"/>
      <c r="T72" s="247"/>
      <c r="U72" s="247"/>
      <c r="V72" s="247"/>
      <c r="W72" s="247"/>
      <c r="X72" s="247"/>
      <c r="Y72" s="247"/>
      <c r="Z72" s="247"/>
      <c r="AA72" s="247"/>
      <c r="AB72" s="247"/>
      <c r="AC72" s="247"/>
      <c r="AD72" s="247"/>
      <c r="AE72" s="247"/>
      <c r="AF72" s="247"/>
      <c r="AG72" s="247"/>
      <c r="AH72" s="247"/>
      <c r="AI72" s="247"/>
      <c r="AJ72" s="247"/>
      <c r="AK72" s="247"/>
      <c r="AL72" s="247"/>
      <c r="AM72" s="247"/>
      <c r="AN72" s="247"/>
      <c r="AO72" s="247"/>
      <c r="AP72" s="247"/>
      <c r="AQ72" s="247"/>
      <c r="AR72" s="247"/>
      <c r="AS72" s="247"/>
      <c r="AT72" s="247"/>
      <c r="AU72" s="247"/>
      <c r="AV72" s="247"/>
      <c r="AW72" s="247"/>
      <c r="AX72" s="247"/>
      <c r="AY72" s="247"/>
      <c r="AZ72" s="247"/>
      <c r="BA72" s="247"/>
      <c r="BB72" s="247"/>
      <c r="BC72" s="247"/>
      <c r="BD72" s="247"/>
      <c r="BE72" s="247"/>
      <c r="BF72" s="247"/>
      <c r="BG72" s="247"/>
      <c r="BH72" s="247"/>
      <c r="BI72" s="247"/>
      <c r="BJ72" s="247"/>
      <c r="BK72" s="247"/>
      <c r="BL72" s="247"/>
      <c r="BM72" s="247"/>
      <c r="BN72" s="247"/>
      <c r="BO72" s="247"/>
      <c r="BP72" s="247"/>
      <c r="BQ72" s="247"/>
      <c r="BR72" s="247"/>
      <c r="BS72" s="247"/>
      <c r="BT72" s="247"/>
      <c r="BU72" s="247"/>
      <c r="BV72" s="247"/>
      <c r="BW72" s="247"/>
      <c r="BX72" s="247"/>
      <c r="BY72" s="247"/>
      <c r="BZ72" s="247"/>
      <c r="CA72" s="247"/>
      <c r="CB72" s="247"/>
      <c r="CC72" s="247"/>
      <c r="CD72" s="247"/>
      <c r="CE72" s="247"/>
      <c r="CF72" s="247"/>
      <c r="CG72" s="247"/>
      <c r="CH72" s="247"/>
      <c r="CI72" s="247"/>
      <c r="CJ72" s="247"/>
      <c r="CK72" s="247"/>
      <c r="CL72" s="247"/>
      <c r="CM72" s="247"/>
      <c r="CN72" s="247"/>
      <c r="CO72" s="247"/>
      <c r="CP72" s="247"/>
      <c r="CQ72" s="247"/>
      <c r="CR72" s="247"/>
      <c r="CS72" s="247"/>
      <c r="CT72" s="247"/>
      <c r="CU72" s="247"/>
      <c r="CV72" s="247"/>
      <c r="CW72" s="247"/>
      <c r="CX72" s="247"/>
      <c r="CY72" s="247"/>
      <c r="CZ72" s="247"/>
      <c r="DA72" s="247"/>
      <c r="DB72" s="247"/>
      <c r="DC72" s="247"/>
      <c r="DD72" s="247"/>
      <c r="DE72" s="247"/>
      <c r="DF72" s="247"/>
      <c r="DG72" s="247"/>
      <c r="DH72" s="247"/>
      <c r="DI72" s="247"/>
      <c r="DJ72" s="247"/>
      <c r="DK72" s="247"/>
      <c r="DL72" s="247"/>
      <c r="DM72" s="247"/>
      <c r="DN72" s="247"/>
      <c r="DO72" s="247"/>
      <c r="DP72" s="247"/>
      <c r="DQ72" s="247"/>
      <c r="DR72" s="247"/>
      <c r="DS72" s="247"/>
      <c r="DT72" s="247"/>
      <c r="DU72" s="247"/>
      <c r="DV72" s="247"/>
      <c r="DW72" s="247"/>
      <c r="DX72" s="247"/>
      <c r="DY72" s="247"/>
      <c r="DZ72" s="247"/>
      <c r="EA72" s="247"/>
      <c r="EB72" s="247"/>
      <c r="EC72" s="247"/>
      <c r="ED72" s="247"/>
      <c r="EE72" s="247"/>
      <c r="EF72" s="247"/>
      <c r="EG72" s="247"/>
      <c r="EH72" s="247"/>
      <c r="EI72" s="247"/>
      <c r="EJ72" s="247"/>
      <c r="EK72" s="247"/>
      <c r="EL72" s="247"/>
      <c r="EM72" s="247"/>
      <c r="EN72" s="247"/>
      <c r="EO72" s="247"/>
      <c r="EP72" s="247"/>
      <c r="EQ72" s="247"/>
      <c r="ER72" s="247"/>
      <c r="ES72" s="247"/>
      <c r="ET72" s="247"/>
      <c r="EU72" s="247"/>
      <c r="EV72" s="247"/>
      <c r="EW72" s="247"/>
      <c r="EX72" s="247"/>
      <c r="EY72" s="247"/>
      <c r="EZ72" s="247"/>
      <c r="FA72" s="247"/>
      <c r="FB72" s="247"/>
      <c r="FC72" s="247"/>
      <c r="FD72" s="247"/>
      <c r="FE72" s="247"/>
      <c r="FF72" s="247"/>
      <c r="FG72" s="247"/>
      <c r="FH72" s="247"/>
      <c r="FI72" s="247"/>
      <c r="FJ72" s="247"/>
      <c r="FK72" s="247"/>
      <c r="FL72" s="247"/>
      <c r="FM72" s="247"/>
    </row>
    <row r="73" spans="1:169" s="27" customFormat="1" x14ac:dyDescent="0.25">
      <c r="A73" s="16" t="s">
        <v>26</v>
      </c>
      <c r="B73" s="269">
        <v>300</v>
      </c>
      <c r="C73" s="26">
        <v>120</v>
      </c>
      <c r="D73" s="270">
        <v>9.8000000000000007</v>
      </c>
      <c r="E73" s="256">
        <f t="shared" si="2"/>
        <v>4</v>
      </c>
      <c r="F73" s="2">
        <f t="shared" si="3"/>
        <v>1176</v>
      </c>
      <c r="O73" s="247"/>
      <c r="P73" s="247"/>
      <c r="Q73" s="247"/>
      <c r="R73" s="247"/>
      <c r="S73" s="247"/>
      <c r="T73" s="247"/>
      <c r="U73" s="247"/>
      <c r="V73" s="247"/>
      <c r="W73" s="247"/>
      <c r="X73" s="247"/>
      <c r="Y73" s="247"/>
      <c r="Z73" s="247"/>
      <c r="AA73" s="247"/>
      <c r="AB73" s="247"/>
      <c r="AC73" s="247"/>
      <c r="AD73" s="247"/>
      <c r="AE73" s="247"/>
      <c r="AF73" s="247"/>
      <c r="AG73" s="247"/>
      <c r="AH73" s="247"/>
      <c r="AI73" s="247"/>
      <c r="AJ73" s="247"/>
      <c r="AK73" s="247"/>
      <c r="AL73" s="247"/>
      <c r="AM73" s="247"/>
      <c r="AN73" s="247"/>
      <c r="AO73" s="247"/>
      <c r="AP73" s="247"/>
      <c r="AQ73" s="247"/>
      <c r="AR73" s="247"/>
      <c r="AS73" s="247"/>
      <c r="AT73" s="247"/>
      <c r="AU73" s="247"/>
      <c r="AV73" s="247"/>
      <c r="AW73" s="247"/>
      <c r="AX73" s="247"/>
      <c r="AY73" s="247"/>
      <c r="AZ73" s="247"/>
      <c r="BA73" s="247"/>
      <c r="BB73" s="247"/>
      <c r="BC73" s="247"/>
      <c r="BD73" s="247"/>
      <c r="BE73" s="247"/>
      <c r="BF73" s="247"/>
      <c r="BG73" s="247"/>
      <c r="BH73" s="247"/>
      <c r="BI73" s="247"/>
      <c r="BJ73" s="247"/>
      <c r="BK73" s="247"/>
      <c r="BL73" s="247"/>
      <c r="BM73" s="247"/>
      <c r="BN73" s="247"/>
      <c r="BO73" s="247"/>
      <c r="BP73" s="247"/>
      <c r="BQ73" s="247"/>
      <c r="BR73" s="247"/>
      <c r="BS73" s="247"/>
      <c r="BT73" s="247"/>
      <c r="BU73" s="247"/>
      <c r="BV73" s="247"/>
      <c r="BW73" s="247"/>
      <c r="BX73" s="247"/>
      <c r="BY73" s="247"/>
      <c r="BZ73" s="247"/>
      <c r="CA73" s="247"/>
      <c r="CB73" s="247"/>
      <c r="CC73" s="247"/>
      <c r="CD73" s="247"/>
      <c r="CE73" s="247"/>
      <c r="CF73" s="247"/>
      <c r="CG73" s="247"/>
      <c r="CH73" s="247"/>
      <c r="CI73" s="247"/>
      <c r="CJ73" s="247"/>
      <c r="CK73" s="247"/>
      <c r="CL73" s="247"/>
      <c r="CM73" s="247"/>
      <c r="CN73" s="247"/>
      <c r="CO73" s="247"/>
      <c r="CP73" s="247"/>
      <c r="CQ73" s="247"/>
      <c r="CR73" s="247"/>
      <c r="CS73" s="247"/>
      <c r="CT73" s="247"/>
      <c r="CU73" s="247"/>
      <c r="CV73" s="247"/>
      <c r="CW73" s="247"/>
      <c r="CX73" s="247"/>
      <c r="CY73" s="247"/>
      <c r="CZ73" s="247"/>
      <c r="DA73" s="247"/>
      <c r="DB73" s="247"/>
      <c r="DC73" s="247"/>
      <c r="DD73" s="247"/>
      <c r="DE73" s="247"/>
      <c r="DF73" s="247"/>
      <c r="DG73" s="247"/>
      <c r="DH73" s="247"/>
      <c r="DI73" s="247"/>
      <c r="DJ73" s="247"/>
      <c r="DK73" s="247"/>
      <c r="DL73" s="247"/>
      <c r="DM73" s="247"/>
      <c r="DN73" s="247"/>
      <c r="DO73" s="247"/>
      <c r="DP73" s="247"/>
      <c r="DQ73" s="247"/>
      <c r="DR73" s="247"/>
      <c r="DS73" s="247"/>
      <c r="DT73" s="247"/>
      <c r="DU73" s="247"/>
      <c r="DV73" s="247"/>
      <c r="DW73" s="247"/>
      <c r="DX73" s="247"/>
      <c r="DY73" s="247"/>
      <c r="DZ73" s="247"/>
      <c r="EA73" s="247"/>
      <c r="EB73" s="247"/>
      <c r="EC73" s="247"/>
      <c r="ED73" s="247"/>
      <c r="EE73" s="247"/>
      <c r="EF73" s="247"/>
      <c r="EG73" s="247"/>
      <c r="EH73" s="247"/>
      <c r="EI73" s="247"/>
      <c r="EJ73" s="247"/>
      <c r="EK73" s="247"/>
      <c r="EL73" s="247"/>
      <c r="EM73" s="247"/>
      <c r="EN73" s="247"/>
      <c r="EO73" s="247"/>
      <c r="EP73" s="247"/>
      <c r="EQ73" s="247"/>
      <c r="ER73" s="247"/>
      <c r="ES73" s="247"/>
      <c r="ET73" s="247"/>
      <c r="EU73" s="247"/>
      <c r="EV73" s="247"/>
      <c r="EW73" s="247"/>
      <c r="EX73" s="247"/>
      <c r="EY73" s="247"/>
      <c r="EZ73" s="247"/>
      <c r="FA73" s="247"/>
      <c r="FB73" s="247"/>
      <c r="FC73" s="247"/>
      <c r="FD73" s="247"/>
      <c r="FE73" s="247"/>
      <c r="FF73" s="247"/>
      <c r="FG73" s="247"/>
      <c r="FH73" s="247"/>
      <c r="FI73" s="247"/>
      <c r="FJ73" s="247"/>
      <c r="FK73" s="247"/>
      <c r="FL73" s="247"/>
      <c r="FM73" s="247"/>
    </row>
    <row r="74" spans="1:169" s="27" customFormat="1" x14ac:dyDescent="0.25">
      <c r="A74" s="16" t="s">
        <v>27</v>
      </c>
      <c r="B74" s="269">
        <v>300</v>
      </c>
      <c r="C74" s="26">
        <v>30</v>
      </c>
      <c r="D74" s="270">
        <v>28</v>
      </c>
      <c r="E74" s="256">
        <f t="shared" ref="E74" si="4">ROUND(F74/B74,0)</f>
        <v>3</v>
      </c>
      <c r="F74" s="2">
        <f t="shared" ref="F74" si="5">ROUND(C74*D74,0)</f>
        <v>840</v>
      </c>
      <c r="O74" s="247"/>
      <c r="P74" s="247"/>
      <c r="Q74" s="247"/>
      <c r="R74" s="247"/>
      <c r="S74" s="247"/>
      <c r="T74" s="247"/>
      <c r="U74" s="247"/>
      <c r="V74" s="247"/>
      <c r="W74" s="247"/>
      <c r="X74" s="247"/>
      <c r="Y74" s="247"/>
      <c r="Z74" s="247"/>
      <c r="AA74" s="247"/>
      <c r="AB74" s="247"/>
      <c r="AC74" s="247"/>
      <c r="AD74" s="247"/>
      <c r="AE74" s="247"/>
      <c r="AF74" s="247"/>
      <c r="AG74" s="247"/>
      <c r="AH74" s="247"/>
      <c r="AI74" s="247"/>
      <c r="AJ74" s="247"/>
      <c r="AK74" s="247"/>
      <c r="AL74" s="247"/>
      <c r="AM74" s="247"/>
      <c r="AN74" s="247"/>
      <c r="AO74" s="247"/>
      <c r="AP74" s="247"/>
      <c r="AQ74" s="247"/>
      <c r="AR74" s="247"/>
      <c r="AS74" s="247"/>
      <c r="AT74" s="247"/>
      <c r="AU74" s="247"/>
      <c r="AV74" s="247"/>
      <c r="AW74" s="247"/>
      <c r="AX74" s="247"/>
      <c r="AY74" s="247"/>
      <c r="AZ74" s="247"/>
      <c r="BA74" s="247"/>
      <c r="BB74" s="247"/>
      <c r="BC74" s="247"/>
      <c r="BD74" s="247"/>
      <c r="BE74" s="247"/>
      <c r="BF74" s="247"/>
      <c r="BG74" s="247"/>
      <c r="BH74" s="247"/>
      <c r="BI74" s="247"/>
      <c r="BJ74" s="247"/>
      <c r="BK74" s="247"/>
      <c r="BL74" s="247"/>
      <c r="BM74" s="247"/>
      <c r="BN74" s="247"/>
      <c r="BO74" s="247"/>
      <c r="BP74" s="247"/>
      <c r="BQ74" s="247"/>
      <c r="BR74" s="247"/>
      <c r="BS74" s="247"/>
      <c r="BT74" s="247"/>
      <c r="BU74" s="247"/>
      <c r="BV74" s="247"/>
      <c r="BW74" s="247"/>
      <c r="BX74" s="247"/>
      <c r="BY74" s="247"/>
      <c r="BZ74" s="247"/>
      <c r="CA74" s="247"/>
      <c r="CB74" s="247"/>
      <c r="CC74" s="247"/>
      <c r="CD74" s="247"/>
      <c r="CE74" s="247"/>
      <c r="CF74" s="247"/>
      <c r="CG74" s="247"/>
      <c r="CH74" s="247"/>
      <c r="CI74" s="247"/>
      <c r="CJ74" s="247"/>
      <c r="CK74" s="247"/>
      <c r="CL74" s="247"/>
      <c r="CM74" s="247"/>
      <c r="CN74" s="247"/>
      <c r="CO74" s="247"/>
      <c r="CP74" s="247"/>
      <c r="CQ74" s="247"/>
      <c r="CR74" s="247"/>
      <c r="CS74" s="247"/>
      <c r="CT74" s="247"/>
      <c r="CU74" s="247"/>
      <c r="CV74" s="247"/>
      <c r="CW74" s="247"/>
      <c r="CX74" s="247"/>
      <c r="CY74" s="247"/>
      <c r="CZ74" s="247"/>
      <c r="DA74" s="247"/>
      <c r="DB74" s="247"/>
      <c r="DC74" s="247"/>
      <c r="DD74" s="247"/>
      <c r="DE74" s="247"/>
      <c r="DF74" s="247"/>
      <c r="DG74" s="247"/>
      <c r="DH74" s="247"/>
      <c r="DI74" s="247"/>
      <c r="DJ74" s="247"/>
      <c r="DK74" s="247"/>
      <c r="DL74" s="247"/>
      <c r="DM74" s="247"/>
      <c r="DN74" s="247"/>
      <c r="DO74" s="247"/>
      <c r="DP74" s="247"/>
      <c r="DQ74" s="247"/>
      <c r="DR74" s="247"/>
      <c r="DS74" s="247"/>
      <c r="DT74" s="247"/>
      <c r="DU74" s="247"/>
      <c r="DV74" s="247"/>
      <c r="DW74" s="247"/>
      <c r="DX74" s="247"/>
      <c r="DY74" s="247"/>
      <c r="DZ74" s="247"/>
      <c r="EA74" s="247"/>
      <c r="EB74" s="247"/>
      <c r="EC74" s="247"/>
      <c r="ED74" s="247"/>
      <c r="EE74" s="247"/>
      <c r="EF74" s="247"/>
      <c r="EG74" s="247"/>
      <c r="EH74" s="247"/>
      <c r="EI74" s="247"/>
      <c r="EJ74" s="247"/>
      <c r="EK74" s="247"/>
      <c r="EL74" s="247"/>
      <c r="EM74" s="247"/>
      <c r="EN74" s="247"/>
      <c r="EO74" s="247"/>
      <c r="EP74" s="247"/>
      <c r="EQ74" s="247"/>
      <c r="ER74" s="247"/>
      <c r="ES74" s="247"/>
      <c r="ET74" s="247"/>
      <c r="EU74" s="247"/>
      <c r="EV74" s="247"/>
      <c r="EW74" s="247"/>
      <c r="EX74" s="247"/>
      <c r="EY74" s="247"/>
      <c r="EZ74" s="247"/>
      <c r="FA74" s="247"/>
      <c r="FB74" s="247"/>
      <c r="FC74" s="247"/>
      <c r="FD74" s="247"/>
      <c r="FE74" s="247"/>
      <c r="FF74" s="247"/>
      <c r="FG74" s="247"/>
      <c r="FH74" s="247"/>
      <c r="FI74" s="247"/>
      <c r="FJ74" s="247"/>
      <c r="FK74" s="247"/>
      <c r="FL74" s="247"/>
      <c r="FM74" s="247"/>
    </row>
    <row r="75" spans="1:169" s="27" customFormat="1" x14ac:dyDescent="0.25">
      <c r="A75" s="19" t="s">
        <v>9</v>
      </c>
      <c r="B75" s="269"/>
      <c r="C75" s="271">
        <f>SUM(C66:C74)</f>
        <v>1405</v>
      </c>
      <c r="D75" s="261">
        <f>F75/C75</f>
        <v>8.4768683274021353</v>
      </c>
      <c r="E75" s="271">
        <f t="shared" ref="E75:F75" si="6">SUM(E66:E74)</f>
        <v>40</v>
      </c>
      <c r="F75" s="271">
        <f t="shared" si="6"/>
        <v>11910</v>
      </c>
      <c r="O75" s="247"/>
      <c r="P75" s="247"/>
      <c r="Q75" s="247"/>
      <c r="R75" s="247"/>
      <c r="S75" s="247"/>
      <c r="T75" s="247"/>
      <c r="U75" s="247"/>
      <c r="V75" s="247"/>
      <c r="W75" s="247"/>
      <c r="X75" s="247"/>
      <c r="Y75" s="247"/>
      <c r="Z75" s="247"/>
      <c r="AA75" s="247"/>
      <c r="AB75" s="247"/>
      <c r="AC75" s="247"/>
      <c r="AD75" s="247"/>
      <c r="AE75" s="247"/>
      <c r="AF75" s="247"/>
      <c r="AG75" s="247"/>
      <c r="AH75" s="247"/>
      <c r="AI75" s="247"/>
      <c r="AJ75" s="247"/>
      <c r="AK75" s="247"/>
      <c r="AL75" s="247"/>
      <c r="AM75" s="247"/>
      <c r="AN75" s="247"/>
      <c r="AO75" s="247"/>
      <c r="AP75" s="247"/>
      <c r="AQ75" s="247"/>
      <c r="AR75" s="247"/>
      <c r="AS75" s="247"/>
      <c r="AT75" s="247"/>
      <c r="AU75" s="247"/>
      <c r="AV75" s="247"/>
      <c r="AW75" s="247"/>
      <c r="AX75" s="247"/>
      <c r="AY75" s="247"/>
      <c r="AZ75" s="247"/>
      <c r="BA75" s="247"/>
      <c r="BB75" s="247"/>
      <c r="BC75" s="247"/>
      <c r="BD75" s="247"/>
      <c r="BE75" s="247"/>
      <c r="BF75" s="247"/>
      <c r="BG75" s="247"/>
      <c r="BH75" s="247"/>
      <c r="BI75" s="247"/>
      <c r="BJ75" s="247"/>
      <c r="BK75" s="247"/>
      <c r="BL75" s="247"/>
      <c r="BM75" s="247"/>
      <c r="BN75" s="247"/>
      <c r="BO75" s="247"/>
      <c r="BP75" s="247"/>
      <c r="BQ75" s="247"/>
      <c r="BR75" s="247"/>
      <c r="BS75" s="247"/>
      <c r="BT75" s="247"/>
      <c r="BU75" s="247"/>
      <c r="BV75" s="247"/>
      <c r="BW75" s="247"/>
      <c r="BX75" s="247"/>
      <c r="BY75" s="247"/>
      <c r="BZ75" s="247"/>
      <c r="CA75" s="247"/>
      <c r="CB75" s="247"/>
      <c r="CC75" s="247"/>
      <c r="CD75" s="247"/>
      <c r="CE75" s="247"/>
      <c r="CF75" s="247"/>
      <c r="CG75" s="247"/>
      <c r="CH75" s="247"/>
      <c r="CI75" s="247"/>
      <c r="CJ75" s="247"/>
      <c r="CK75" s="247"/>
      <c r="CL75" s="247"/>
      <c r="CM75" s="247"/>
      <c r="CN75" s="247"/>
      <c r="CO75" s="247"/>
      <c r="CP75" s="247"/>
      <c r="CQ75" s="247"/>
      <c r="CR75" s="247"/>
      <c r="CS75" s="247"/>
      <c r="CT75" s="247"/>
      <c r="CU75" s="247"/>
      <c r="CV75" s="247"/>
      <c r="CW75" s="247"/>
      <c r="CX75" s="247"/>
      <c r="CY75" s="247"/>
      <c r="CZ75" s="247"/>
      <c r="DA75" s="247"/>
      <c r="DB75" s="247"/>
      <c r="DC75" s="247"/>
      <c r="DD75" s="247"/>
      <c r="DE75" s="247"/>
      <c r="DF75" s="247"/>
      <c r="DG75" s="247"/>
      <c r="DH75" s="247"/>
      <c r="DI75" s="247"/>
      <c r="DJ75" s="247"/>
      <c r="DK75" s="247"/>
      <c r="DL75" s="247"/>
      <c r="DM75" s="247"/>
      <c r="DN75" s="247"/>
      <c r="DO75" s="247"/>
      <c r="DP75" s="247"/>
      <c r="DQ75" s="247"/>
      <c r="DR75" s="247"/>
      <c r="DS75" s="247"/>
      <c r="DT75" s="247"/>
      <c r="DU75" s="247"/>
      <c r="DV75" s="247"/>
      <c r="DW75" s="247"/>
      <c r="DX75" s="247"/>
      <c r="DY75" s="247"/>
      <c r="DZ75" s="247"/>
      <c r="EA75" s="247"/>
      <c r="EB75" s="247"/>
      <c r="EC75" s="247"/>
      <c r="ED75" s="247"/>
      <c r="EE75" s="247"/>
      <c r="EF75" s="247"/>
      <c r="EG75" s="247"/>
      <c r="EH75" s="247"/>
      <c r="EI75" s="247"/>
      <c r="EJ75" s="247"/>
      <c r="EK75" s="247"/>
      <c r="EL75" s="247"/>
      <c r="EM75" s="247"/>
      <c r="EN75" s="247"/>
      <c r="EO75" s="247"/>
      <c r="EP75" s="247"/>
      <c r="EQ75" s="247"/>
      <c r="ER75" s="247"/>
      <c r="ES75" s="247"/>
      <c r="ET75" s="247"/>
      <c r="EU75" s="247"/>
      <c r="EV75" s="247"/>
      <c r="EW75" s="247"/>
      <c r="EX75" s="247"/>
      <c r="EY75" s="247"/>
      <c r="EZ75" s="247"/>
      <c r="FA75" s="247"/>
      <c r="FB75" s="247"/>
      <c r="FC75" s="247"/>
      <c r="FD75" s="247"/>
      <c r="FE75" s="247"/>
      <c r="FF75" s="247"/>
      <c r="FG75" s="247"/>
      <c r="FH75" s="247"/>
      <c r="FI75" s="247"/>
      <c r="FJ75" s="247"/>
      <c r="FK75" s="247"/>
      <c r="FL75" s="247"/>
      <c r="FM75" s="247"/>
    </row>
    <row r="76" spans="1:169" s="27" customFormat="1" x14ac:dyDescent="0.25">
      <c r="A76" s="24" t="s">
        <v>65</v>
      </c>
      <c r="B76" s="269"/>
      <c r="C76" s="271"/>
      <c r="D76" s="272"/>
      <c r="E76" s="271"/>
      <c r="F76" s="271"/>
      <c r="O76" s="247"/>
      <c r="P76" s="247"/>
      <c r="Q76" s="247"/>
      <c r="R76" s="247"/>
      <c r="S76" s="247"/>
      <c r="T76" s="247"/>
      <c r="U76" s="247"/>
      <c r="V76" s="247"/>
      <c r="W76" s="247"/>
      <c r="X76" s="247"/>
      <c r="Y76" s="247"/>
      <c r="Z76" s="247"/>
      <c r="AA76" s="247"/>
      <c r="AB76" s="247"/>
      <c r="AC76" s="247"/>
      <c r="AD76" s="247"/>
      <c r="AE76" s="247"/>
      <c r="AF76" s="247"/>
      <c r="AG76" s="247"/>
      <c r="AH76" s="247"/>
      <c r="AI76" s="247"/>
      <c r="AJ76" s="247"/>
      <c r="AK76" s="247"/>
      <c r="AL76" s="247"/>
      <c r="AM76" s="247"/>
      <c r="AN76" s="247"/>
      <c r="AO76" s="247"/>
      <c r="AP76" s="247"/>
      <c r="AQ76" s="247"/>
      <c r="AR76" s="247"/>
      <c r="AS76" s="247"/>
      <c r="AT76" s="247"/>
      <c r="AU76" s="247"/>
      <c r="AV76" s="247"/>
      <c r="AW76" s="247"/>
      <c r="AX76" s="247"/>
      <c r="AY76" s="247"/>
      <c r="AZ76" s="247"/>
      <c r="BA76" s="247"/>
      <c r="BB76" s="247"/>
      <c r="BC76" s="247"/>
      <c r="BD76" s="247"/>
      <c r="BE76" s="247"/>
      <c r="BF76" s="247"/>
      <c r="BG76" s="247"/>
      <c r="BH76" s="247"/>
      <c r="BI76" s="247"/>
      <c r="BJ76" s="247"/>
      <c r="BK76" s="247"/>
      <c r="BL76" s="247"/>
      <c r="BM76" s="247"/>
      <c r="BN76" s="247"/>
      <c r="BO76" s="247"/>
      <c r="BP76" s="247"/>
      <c r="BQ76" s="247"/>
      <c r="BR76" s="247"/>
      <c r="BS76" s="247"/>
      <c r="BT76" s="247"/>
      <c r="BU76" s="247"/>
      <c r="BV76" s="247"/>
      <c r="BW76" s="247"/>
      <c r="BX76" s="247"/>
      <c r="BY76" s="247"/>
      <c r="BZ76" s="247"/>
      <c r="CA76" s="247"/>
      <c r="CB76" s="247"/>
      <c r="CC76" s="247"/>
      <c r="CD76" s="247"/>
      <c r="CE76" s="247"/>
      <c r="CF76" s="247"/>
      <c r="CG76" s="247"/>
      <c r="CH76" s="247"/>
      <c r="CI76" s="247"/>
      <c r="CJ76" s="247"/>
      <c r="CK76" s="247"/>
      <c r="CL76" s="247"/>
      <c r="CM76" s="247"/>
      <c r="CN76" s="247"/>
      <c r="CO76" s="247"/>
      <c r="CP76" s="247"/>
      <c r="CQ76" s="247"/>
      <c r="CR76" s="247"/>
      <c r="CS76" s="247"/>
      <c r="CT76" s="247"/>
      <c r="CU76" s="247"/>
      <c r="CV76" s="247"/>
      <c r="CW76" s="247"/>
      <c r="CX76" s="247"/>
      <c r="CY76" s="247"/>
      <c r="CZ76" s="247"/>
      <c r="DA76" s="247"/>
      <c r="DB76" s="247"/>
      <c r="DC76" s="247"/>
      <c r="DD76" s="247"/>
      <c r="DE76" s="247"/>
      <c r="DF76" s="247"/>
      <c r="DG76" s="247"/>
      <c r="DH76" s="247"/>
      <c r="DI76" s="247"/>
      <c r="DJ76" s="247"/>
      <c r="DK76" s="247"/>
      <c r="DL76" s="247"/>
      <c r="DM76" s="247"/>
      <c r="DN76" s="247"/>
      <c r="DO76" s="247"/>
      <c r="DP76" s="247"/>
      <c r="DQ76" s="247"/>
      <c r="DR76" s="247"/>
      <c r="DS76" s="247"/>
      <c r="DT76" s="247"/>
      <c r="DU76" s="247"/>
      <c r="DV76" s="247"/>
      <c r="DW76" s="247"/>
      <c r="DX76" s="247"/>
      <c r="DY76" s="247"/>
      <c r="DZ76" s="247"/>
      <c r="EA76" s="247"/>
      <c r="EB76" s="247"/>
      <c r="EC76" s="247"/>
      <c r="ED76" s="247"/>
      <c r="EE76" s="247"/>
      <c r="EF76" s="247"/>
      <c r="EG76" s="247"/>
      <c r="EH76" s="247"/>
      <c r="EI76" s="247"/>
      <c r="EJ76" s="247"/>
      <c r="EK76" s="247"/>
      <c r="EL76" s="247"/>
      <c r="EM76" s="247"/>
      <c r="EN76" s="247"/>
      <c r="EO76" s="247"/>
      <c r="EP76" s="247"/>
      <c r="EQ76" s="247"/>
      <c r="ER76" s="247"/>
      <c r="ES76" s="247"/>
      <c r="ET76" s="247"/>
      <c r="EU76" s="247"/>
      <c r="EV76" s="247"/>
      <c r="EW76" s="247"/>
      <c r="EX76" s="247"/>
      <c r="EY76" s="247"/>
      <c r="EZ76" s="247"/>
      <c r="FA76" s="247"/>
      <c r="FB76" s="247"/>
      <c r="FC76" s="247"/>
      <c r="FD76" s="247"/>
      <c r="FE76" s="247"/>
      <c r="FF76" s="247"/>
      <c r="FG76" s="247"/>
      <c r="FH76" s="247"/>
      <c r="FI76" s="247"/>
      <c r="FJ76" s="247"/>
      <c r="FK76" s="247"/>
      <c r="FL76" s="247"/>
      <c r="FM76" s="247"/>
    </row>
    <row r="77" spans="1:169" s="27" customFormat="1" x14ac:dyDescent="0.25">
      <c r="A77" s="17" t="s">
        <v>37</v>
      </c>
      <c r="B77" s="269">
        <v>240</v>
      </c>
      <c r="C77" s="26">
        <v>1852</v>
      </c>
      <c r="D77" s="270">
        <v>8</v>
      </c>
      <c r="E77" s="256">
        <f>ROUND(F77/B77,0)</f>
        <v>62</v>
      </c>
      <c r="F77" s="2">
        <f>ROUND(C77*D77,0)</f>
        <v>14816</v>
      </c>
      <c r="O77" s="247"/>
      <c r="P77" s="247"/>
      <c r="Q77" s="247"/>
      <c r="R77" s="247"/>
      <c r="S77" s="247"/>
      <c r="T77" s="247"/>
      <c r="U77" s="247"/>
      <c r="V77" s="247"/>
      <c r="W77" s="247"/>
      <c r="X77" s="247"/>
      <c r="Y77" s="247"/>
      <c r="Z77" s="247"/>
      <c r="AA77" s="247"/>
      <c r="AB77" s="247"/>
      <c r="AC77" s="247"/>
      <c r="AD77" s="247"/>
      <c r="AE77" s="247"/>
      <c r="AF77" s="247"/>
      <c r="AG77" s="247"/>
      <c r="AH77" s="247"/>
      <c r="AI77" s="247"/>
      <c r="AJ77" s="247"/>
      <c r="AK77" s="247"/>
      <c r="AL77" s="247"/>
      <c r="AM77" s="247"/>
      <c r="AN77" s="247"/>
      <c r="AO77" s="247"/>
      <c r="AP77" s="247"/>
      <c r="AQ77" s="247"/>
      <c r="AR77" s="247"/>
      <c r="AS77" s="247"/>
      <c r="AT77" s="247"/>
      <c r="AU77" s="247"/>
      <c r="AV77" s="247"/>
      <c r="AW77" s="247"/>
      <c r="AX77" s="247"/>
      <c r="AY77" s="247"/>
      <c r="AZ77" s="247"/>
      <c r="BA77" s="247"/>
      <c r="BB77" s="247"/>
      <c r="BC77" s="247"/>
      <c r="BD77" s="247"/>
      <c r="BE77" s="247"/>
      <c r="BF77" s="247"/>
      <c r="BG77" s="247"/>
      <c r="BH77" s="247"/>
      <c r="BI77" s="247"/>
      <c r="BJ77" s="247"/>
      <c r="BK77" s="247"/>
      <c r="BL77" s="247"/>
      <c r="BM77" s="247"/>
      <c r="BN77" s="247"/>
      <c r="BO77" s="247"/>
      <c r="BP77" s="247"/>
      <c r="BQ77" s="247"/>
      <c r="BR77" s="247"/>
      <c r="BS77" s="247"/>
      <c r="BT77" s="247"/>
      <c r="BU77" s="247"/>
      <c r="BV77" s="247"/>
      <c r="BW77" s="247"/>
      <c r="BX77" s="247"/>
      <c r="BY77" s="247"/>
      <c r="BZ77" s="247"/>
      <c r="CA77" s="247"/>
      <c r="CB77" s="247"/>
      <c r="CC77" s="247"/>
      <c r="CD77" s="247"/>
      <c r="CE77" s="247"/>
      <c r="CF77" s="247"/>
      <c r="CG77" s="247"/>
      <c r="CH77" s="247"/>
      <c r="CI77" s="247"/>
      <c r="CJ77" s="247"/>
      <c r="CK77" s="247"/>
      <c r="CL77" s="247"/>
      <c r="CM77" s="247"/>
      <c r="CN77" s="247"/>
      <c r="CO77" s="247"/>
      <c r="CP77" s="247"/>
      <c r="CQ77" s="247"/>
      <c r="CR77" s="247"/>
      <c r="CS77" s="247"/>
      <c r="CT77" s="247"/>
      <c r="CU77" s="247"/>
      <c r="CV77" s="247"/>
      <c r="CW77" s="247"/>
      <c r="CX77" s="247"/>
      <c r="CY77" s="247"/>
      <c r="CZ77" s="247"/>
      <c r="DA77" s="247"/>
      <c r="DB77" s="247"/>
      <c r="DC77" s="247"/>
      <c r="DD77" s="247"/>
      <c r="DE77" s="247"/>
      <c r="DF77" s="247"/>
      <c r="DG77" s="247"/>
      <c r="DH77" s="247"/>
      <c r="DI77" s="247"/>
      <c r="DJ77" s="247"/>
      <c r="DK77" s="247"/>
      <c r="DL77" s="247"/>
      <c r="DM77" s="247"/>
      <c r="DN77" s="247"/>
      <c r="DO77" s="247"/>
      <c r="DP77" s="247"/>
      <c r="DQ77" s="247"/>
      <c r="DR77" s="247"/>
      <c r="DS77" s="247"/>
      <c r="DT77" s="247"/>
      <c r="DU77" s="247"/>
      <c r="DV77" s="247"/>
      <c r="DW77" s="247"/>
      <c r="DX77" s="247"/>
      <c r="DY77" s="247"/>
      <c r="DZ77" s="247"/>
      <c r="EA77" s="247"/>
      <c r="EB77" s="247"/>
      <c r="EC77" s="247"/>
      <c r="ED77" s="247"/>
      <c r="EE77" s="247"/>
      <c r="EF77" s="247"/>
      <c r="EG77" s="247"/>
      <c r="EH77" s="247"/>
      <c r="EI77" s="247"/>
      <c r="EJ77" s="247"/>
      <c r="EK77" s="247"/>
      <c r="EL77" s="247"/>
      <c r="EM77" s="247"/>
      <c r="EN77" s="247"/>
      <c r="EO77" s="247"/>
      <c r="EP77" s="247"/>
      <c r="EQ77" s="247"/>
      <c r="ER77" s="247"/>
      <c r="ES77" s="247"/>
      <c r="ET77" s="247"/>
      <c r="EU77" s="247"/>
      <c r="EV77" s="247"/>
      <c r="EW77" s="247"/>
      <c r="EX77" s="247"/>
      <c r="EY77" s="247"/>
      <c r="EZ77" s="247"/>
      <c r="FA77" s="247"/>
      <c r="FB77" s="247"/>
      <c r="FC77" s="247"/>
      <c r="FD77" s="247"/>
      <c r="FE77" s="247"/>
      <c r="FF77" s="247"/>
      <c r="FG77" s="247"/>
      <c r="FH77" s="247"/>
      <c r="FI77" s="247"/>
      <c r="FJ77" s="247"/>
      <c r="FK77" s="247"/>
      <c r="FL77" s="247"/>
      <c r="FM77" s="247"/>
    </row>
    <row r="78" spans="1:169" s="27" customFormat="1" x14ac:dyDescent="0.25">
      <c r="A78" s="17" t="s">
        <v>81</v>
      </c>
      <c r="B78" s="269">
        <v>239</v>
      </c>
      <c r="C78" s="273">
        <v>120</v>
      </c>
      <c r="D78" s="270">
        <v>2.1</v>
      </c>
      <c r="E78" s="256">
        <f>ROUND(F78/B78,0)</f>
        <v>1</v>
      </c>
      <c r="F78" s="2">
        <f>ROUND(C78*D78,0)</f>
        <v>252</v>
      </c>
      <c r="O78" s="247"/>
      <c r="P78" s="247"/>
      <c r="Q78" s="247"/>
      <c r="R78" s="247"/>
      <c r="S78" s="247"/>
      <c r="T78" s="247"/>
      <c r="U78" s="247"/>
      <c r="V78" s="247"/>
      <c r="W78" s="247"/>
      <c r="X78" s="247"/>
      <c r="Y78" s="247"/>
      <c r="Z78" s="247"/>
      <c r="AA78" s="247"/>
      <c r="AB78" s="247"/>
      <c r="AC78" s="247"/>
      <c r="AD78" s="247"/>
      <c r="AE78" s="247"/>
      <c r="AF78" s="247"/>
      <c r="AG78" s="247"/>
      <c r="AH78" s="247"/>
      <c r="AI78" s="247"/>
      <c r="AJ78" s="247"/>
      <c r="AK78" s="247"/>
      <c r="AL78" s="247"/>
      <c r="AM78" s="247"/>
      <c r="AN78" s="247"/>
      <c r="AO78" s="247"/>
      <c r="AP78" s="247"/>
      <c r="AQ78" s="247"/>
      <c r="AR78" s="247"/>
      <c r="AS78" s="247"/>
      <c r="AT78" s="247"/>
      <c r="AU78" s="247"/>
      <c r="AV78" s="247"/>
      <c r="AW78" s="247"/>
      <c r="AX78" s="247"/>
      <c r="AY78" s="247"/>
      <c r="AZ78" s="247"/>
      <c r="BA78" s="247"/>
      <c r="BB78" s="247"/>
      <c r="BC78" s="247"/>
      <c r="BD78" s="247"/>
      <c r="BE78" s="247"/>
      <c r="BF78" s="247"/>
      <c r="BG78" s="247"/>
      <c r="BH78" s="247"/>
      <c r="BI78" s="247"/>
      <c r="BJ78" s="247"/>
      <c r="BK78" s="247"/>
      <c r="BL78" s="247"/>
      <c r="BM78" s="247"/>
      <c r="BN78" s="247"/>
      <c r="BO78" s="247"/>
      <c r="BP78" s="247"/>
      <c r="BQ78" s="247"/>
      <c r="BR78" s="247"/>
      <c r="BS78" s="247"/>
      <c r="BT78" s="247"/>
      <c r="BU78" s="247"/>
      <c r="BV78" s="247"/>
      <c r="BW78" s="247"/>
      <c r="BX78" s="247"/>
      <c r="BY78" s="247"/>
      <c r="BZ78" s="247"/>
      <c r="CA78" s="247"/>
      <c r="CB78" s="247"/>
      <c r="CC78" s="247"/>
      <c r="CD78" s="247"/>
      <c r="CE78" s="247"/>
      <c r="CF78" s="247"/>
      <c r="CG78" s="247"/>
      <c r="CH78" s="247"/>
      <c r="CI78" s="247"/>
      <c r="CJ78" s="247"/>
      <c r="CK78" s="247"/>
      <c r="CL78" s="247"/>
      <c r="CM78" s="247"/>
      <c r="CN78" s="247"/>
      <c r="CO78" s="247"/>
      <c r="CP78" s="247"/>
      <c r="CQ78" s="247"/>
      <c r="CR78" s="247"/>
      <c r="CS78" s="247"/>
      <c r="CT78" s="247"/>
      <c r="CU78" s="247"/>
      <c r="CV78" s="247"/>
      <c r="CW78" s="247"/>
      <c r="CX78" s="247"/>
      <c r="CY78" s="247"/>
      <c r="CZ78" s="247"/>
      <c r="DA78" s="247"/>
      <c r="DB78" s="247"/>
      <c r="DC78" s="247"/>
      <c r="DD78" s="247"/>
      <c r="DE78" s="247"/>
      <c r="DF78" s="247"/>
      <c r="DG78" s="247"/>
      <c r="DH78" s="247"/>
      <c r="DI78" s="247"/>
      <c r="DJ78" s="247"/>
      <c r="DK78" s="247"/>
      <c r="DL78" s="247"/>
      <c r="DM78" s="247"/>
      <c r="DN78" s="247"/>
      <c r="DO78" s="247"/>
      <c r="DP78" s="247"/>
      <c r="DQ78" s="247"/>
      <c r="DR78" s="247"/>
      <c r="DS78" s="247"/>
      <c r="DT78" s="247"/>
      <c r="DU78" s="247"/>
      <c r="DV78" s="247"/>
      <c r="DW78" s="247"/>
      <c r="DX78" s="247"/>
      <c r="DY78" s="247"/>
      <c r="DZ78" s="247"/>
      <c r="EA78" s="247"/>
      <c r="EB78" s="247"/>
      <c r="EC78" s="247"/>
      <c r="ED78" s="247"/>
      <c r="EE78" s="247"/>
      <c r="EF78" s="247"/>
      <c r="EG78" s="247"/>
      <c r="EH78" s="247"/>
      <c r="EI78" s="247"/>
      <c r="EJ78" s="247"/>
      <c r="EK78" s="247"/>
      <c r="EL78" s="247"/>
      <c r="EM78" s="247"/>
      <c r="EN78" s="247"/>
      <c r="EO78" s="247"/>
      <c r="EP78" s="247"/>
      <c r="EQ78" s="247"/>
      <c r="ER78" s="247"/>
      <c r="ES78" s="247"/>
      <c r="ET78" s="247"/>
      <c r="EU78" s="247"/>
      <c r="EV78" s="247"/>
      <c r="EW78" s="247"/>
      <c r="EX78" s="247"/>
      <c r="EY78" s="247"/>
      <c r="EZ78" s="247"/>
      <c r="FA78" s="247"/>
      <c r="FB78" s="247"/>
      <c r="FC78" s="247"/>
      <c r="FD78" s="247"/>
      <c r="FE78" s="247"/>
      <c r="FF78" s="247"/>
      <c r="FG78" s="247"/>
      <c r="FH78" s="247"/>
      <c r="FI78" s="247"/>
      <c r="FJ78" s="247"/>
      <c r="FK78" s="247"/>
      <c r="FL78" s="247"/>
      <c r="FM78" s="247"/>
    </row>
    <row r="79" spans="1:169" s="27" customFormat="1" x14ac:dyDescent="0.25">
      <c r="A79" s="17" t="s">
        <v>26</v>
      </c>
      <c r="B79" s="269">
        <v>240</v>
      </c>
      <c r="C79" s="273">
        <v>448</v>
      </c>
      <c r="D79" s="270">
        <v>8</v>
      </c>
      <c r="E79" s="274">
        <f>ROUND(F79/B79,0)</f>
        <v>15</v>
      </c>
      <c r="F79" s="2">
        <f>ROUND(C79*D79,0)</f>
        <v>3584</v>
      </c>
      <c r="O79" s="247"/>
      <c r="P79" s="247"/>
      <c r="Q79" s="247"/>
      <c r="R79" s="247"/>
      <c r="S79" s="247"/>
      <c r="T79" s="247"/>
      <c r="U79" s="247"/>
      <c r="V79" s="247"/>
      <c r="W79" s="247"/>
      <c r="X79" s="247"/>
      <c r="Y79" s="247"/>
      <c r="Z79" s="247"/>
      <c r="AA79" s="247"/>
      <c r="AB79" s="247"/>
      <c r="AC79" s="247"/>
      <c r="AD79" s="247"/>
      <c r="AE79" s="247"/>
      <c r="AF79" s="247"/>
      <c r="AG79" s="247"/>
      <c r="AH79" s="247"/>
      <c r="AI79" s="247"/>
      <c r="AJ79" s="247"/>
      <c r="AK79" s="247"/>
      <c r="AL79" s="247"/>
      <c r="AM79" s="247"/>
      <c r="AN79" s="247"/>
      <c r="AO79" s="247"/>
      <c r="AP79" s="247"/>
      <c r="AQ79" s="247"/>
      <c r="AR79" s="247"/>
      <c r="AS79" s="247"/>
      <c r="AT79" s="247"/>
      <c r="AU79" s="247"/>
      <c r="AV79" s="247"/>
      <c r="AW79" s="247"/>
      <c r="AX79" s="247"/>
      <c r="AY79" s="247"/>
      <c r="AZ79" s="247"/>
      <c r="BA79" s="247"/>
      <c r="BB79" s="247"/>
      <c r="BC79" s="247"/>
      <c r="BD79" s="247"/>
      <c r="BE79" s="247"/>
      <c r="BF79" s="247"/>
      <c r="BG79" s="247"/>
      <c r="BH79" s="247"/>
      <c r="BI79" s="247"/>
      <c r="BJ79" s="247"/>
      <c r="BK79" s="247"/>
      <c r="BL79" s="247"/>
      <c r="BM79" s="247"/>
      <c r="BN79" s="247"/>
      <c r="BO79" s="247"/>
      <c r="BP79" s="247"/>
      <c r="BQ79" s="247"/>
      <c r="BR79" s="247"/>
      <c r="BS79" s="247"/>
      <c r="BT79" s="247"/>
      <c r="BU79" s="247"/>
      <c r="BV79" s="247"/>
      <c r="BW79" s="247"/>
      <c r="BX79" s="247"/>
      <c r="BY79" s="247"/>
      <c r="BZ79" s="247"/>
      <c r="CA79" s="247"/>
      <c r="CB79" s="247"/>
      <c r="CC79" s="247"/>
      <c r="CD79" s="247"/>
      <c r="CE79" s="247"/>
      <c r="CF79" s="247"/>
      <c r="CG79" s="247"/>
      <c r="CH79" s="247"/>
      <c r="CI79" s="247"/>
      <c r="CJ79" s="247"/>
      <c r="CK79" s="247"/>
      <c r="CL79" s="247"/>
      <c r="CM79" s="247"/>
      <c r="CN79" s="247"/>
      <c r="CO79" s="247"/>
      <c r="CP79" s="247"/>
      <c r="CQ79" s="247"/>
      <c r="CR79" s="247"/>
      <c r="CS79" s="247"/>
      <c r="CT79" s="247"/>
      <c r="CU79" s="247"/>
      <c r="CV79" s="247"/>
      <c r="CW79" s="247"/>
      <c r="CX79" s="247"/>
      <c r="CY79" s="247"/>
      <c r="CZ79" s="247"/>
      <c r="DA79" s="247"/>
      <c r="DB79" s="247"/>
      <c r="DC79" s="247"/>
      <c r="DD79" s="247"/>
      <c r="DE79" s="247"/>
      <c r="DF79" s="247"/>
      <c r="DG79" s="247"/>
      <c r="DH79" s="247"/>
      <c r="DI79" s="247"/>
      <c r="DJ79" s="247"/>
      <c r="DK79" s="247"/>
      <c r="DL79" s="247"/>
      <c r="DM79" s="247"/>
      <c r="DN79" s="247"/>
      <c r="DO79" s="247"/>
      <c r="DP79" s="247"/>
      <c r="DQ79" s="247"/>
      <c r="DR79" s="247"/>
      <c r="DS79" s="247"/>
      <c r="DT79" s="247"/>
      <c r="DU79" s="247"/>
      <c r="DV79" s="247"/>
      <c r="DW79" s="247"/>
      <c r="DX79" s="247"/>
      <c r="DY79" s="247"/>
      <c r="DZ79" s="247"/>
      <c r="EA79" s="247"/>
      <c r="EB79" s="247"/>
      <c r="EC79" s="247"/>
      <c r="ED79" s="247"/>
      <c r="EE79" s="247"/>
      <c r="EF79" s="247"/>
      <c r="EG79" s="247"/>
      <c r="EH79" s="247"/>
      <c r="EI79" s="247"/>
      <c r="EJ79" s="247"/>
      <c r="EK79" s="247"/>
      <c r="EL79" s="247"/>
      <c r="EM79" s="247"/>
      <c r="EN79" s="247"/>
      <c r="EO79" s="247"/>
      <c r="EP79" s="247"/>
      <c r="EQ79" s="247"/>
      <c r="ER79" s="247"/>
      <c r="ES79" s="247"/>
      <c r="ET79" s="247"/>
      <c r="EU79" s="247"/>
      <c r="EV79" s="247"/>
      <c r="EW79" s="247"/>
      <c r="EX79" s="247"/>
      <c r="EY79" s="247"/>
      <c r="EZ79" s="247"/>
      <c r="FA79" s="247"/>
      <c r="FB79" s="247"/>
      <c r="FC79" s="247"/>
      <c r="FD79" s="247"/>
      <c r="FE79" s="247"/>
      <c r="FF79" s="247"/>
      <c r="FG79" s="247"/>
      <c r="FH79" s="247"/>
      <c r="FI79" s="247"/>
      <c r="FJ79" s="247"/>
      <c r="FK79" s="247"/>
      <c r="FL79" s="247"/>
      <c r="FM79" s="247"/>
    </row>
    <row r="80" spans="1:169" s="27" customFormat="1" x14ac:dyDescent="0.25">
      <c r="A80" s="275" t="s">
        <v>107</v>
      </c>
      <c r="B80" s="276"/>
      <c r="C80" s="277">
        <f>SUM(C77:C79)</f>
        <v>2420</v>
      </c>
      <c r="D80" s="261">
        <f t="shared" ref="D80:D81" si="7">F80/C80</f>
        <v>7.7074380165289256</v>
      </c>
      <c r="E80" s="277">
        <f t="shared" ref="E80:F80" si="8">SUM(E77:E79)</f>
        <v>78</v>
      </c>
      <c r="F80" s="277">
        <f t="shared" si="8"/>
        <v>18652</v>
      </c>
      <c r="O80" s="247"/>
      <c r="P80" s="247"/>
      <c r="Q80" s="247"/>
      <c r="R80" s="247"/>
      <c r="S80" s="247"/>
      <c r="T80" s="247"/>
      <c r="U80" s="247"/>
      <c r="V80" s="247"/>
      <c r="W80" s="247"/>
      <c r="X80" s="247"/>
      <c r="Y80" s="247"/>
      <c r="Z80" s="247"/>
      <c r="AA80" s="247"/>
      <c r="AB80" s="247"/>
      <c r="AC80" s="247"/>
      <c r="AD80" s="247"/>
      <c r="AE80" s="247"/>
      <c r="AF80" s="247"/>
      <c r="AG80" s="247"/>
      <c r="AH80" s="247"/>
      <c r="AI80" s="247"/>
      <c r="AJ80" s="247"/>
      <c r="AK80" s="247"/>
      <c r="AL80" s="247"/>
      <c r="AM80" s="247"/>
      <c r="AN80" s="247"/>
      <c r="AO80" s="247"/>
      <c r="AP80" s="247"/>
      <c r="AQ80" s="247"/>
      <c r="AR80" s="247"/>
      <c r="AS80" s="247"/>
      <c r="AT80" s="247"/>
      <c r="AU80" s="247"/>
      <c r="AV80" s="247"/>
      <c r="AW80" s="247"/>
      <c r="AX80" s="247"/>
      <c r="AY80" s="247"/>
      <c r="AZ80" s="247"/>
      <c r="BA80" s="247"/>
      <c r="BB80" s="247"/>
      <c r="BC80" s="247"/>
      <c r="BD80" s="247"/>
      <c r="BE80" s="247"/>
      <c r="BF80" s="247"/>
      <c r="BG80" s="247"/>
      <c r="BH80" s="247"/>
      <c r="BI80" s="247"/>
      <c r="BJ80" s="247"/>
      <c r="BK80" s="247"/>
      <c r="BL80" s="247"/>
      <c r="BM80" s="247"/>
      <c r="BN80" s="247"/>
      <c r="BO80" s="247"/>
      <c r="BP80" s="247"/>
      <c r="BQ80" s="247"/>
      <c r="BR80" s="247"/>
      <c r="BS80" s="247"/>
      <c r="BT80" s="247"/>
      <c r="BU80" s="247"/>
      <c r="BV80" s="247"/>
      <c r="BW80" s="247"/>
      <c r="BX80" s="247"/>
      <c r="BY80" s="247"/>
      <c r="BZ80" s="247"/>
      <c r="CA80" s="247"/>
      <c r="CB80" s="247"/>
      <c r="CC80" s="247"/>
      <c r="CD80" s="247"/>
      <c r="CE80" s="247"/>
      <c r="CF80" s="247"/>
      <c r="CG80" s="247"/>
      <c r="CH80" s="247"/>
      <c r="CI80" s="247"/>
      <c r="CJ80" s="247"/>
      <c r="CK80" s="247"/>
      <c r="CL80" s="247"/>
      <c r="CM80" s="247"/>
      <c r="CN80" s="247"/>
      <c r="CO80" s="247"/>
      <c r="CP80" s="247"/>
      <c r="CQ80" s="247"/>
      <c r="CR80" s="247"/>
      <c r="CS80" s="247"/>
      <c r="CT80" s="247"/>
      <c r="CU80" s="247"/>
      <c r="CV80" s="247"/>
      <c r="CW80" s="247"/>
      <c r="CX80" s="247"/>
      <c r="CY80" s="247"/>
      <c r="CZ80" s="247"/>
      <c r="DA80" s="247"/>
      <c r="DB80" s="247"/>
      <c r="DC80" s="247"/>
      <c r="DD80" s="247"/>
      <c r="DE80" s="247"/>
      <c r="DF80" s="247"/>
      <c r="DG80" s="247"/>
      <c r="DH80" s="247"/>
      <c r="DI80" s="247"/>
      <c r="DJ80" s="247"/>
      <c r="DK80" s="247"/>
      <c r="DL80" s="247"/>
      <c r="DM80" s="247"/>
      <c r="DN80" s="247"/>
      <c r="DO80" s="247"/>
      <c r="DP80" s="247"/>
      <c r="DQ80" s="247"/>
      <c r="DR80" s="247"/>
      <c r="DS80" s="247"/>
      <c r="DT80" s="247"/>
      <c r="DU80" s="247"/>
      <c r="DV80" s="247"/>
      <c r="DW80" s="247"/>
      <c r="DX80" s="247"/>
      <c r="DY80" s="247"/>
      <c r="DZ80" s="247"/>
      <c r="EA80" s="247"/>
      <c r="EB80" s="247"/>
      <c r="EC80" s="247"/>
      <c r="ED80" s="247"/>
      <c r="EE80" s="247"/>
      <c r="EF80" s="247"/>
      <c r="EG80" s="247"/>
      <c r="EH80" s="247"/>
      <c r="EI80" s="247"/>
      <c r="EJ80" s="247"/>
      <c r="EK80" s="247"/>
      <c r="EL80" s="247"/>
      <c r="EM80" s="247"/>
      <c r="EN80" s="247"/>
      <c r="EO80" s="247"/>
      <c r="EP80" s="247"/>
      <c r="EQ80" s="247"/>
      <c r="ER80" s="247"/>
      <c r="ES80" s="247"/>
      <c r="ET80" s="247"/>
      <c r="EU80" s="247"/>
      <c r="EV80" s="247"/>
      <c r="EW80" s="247"/>
      <c r="EX80" s="247"/>
      <c r="EY80" s="247"/>
      <c r="EZ80" s="247"/>
      <c r="FA80" s="247"/>
      <c r="FB80" s="247"/>
      <c r="FC80" s="247"/>
      <c r="FD80" s="247"/>
      <c r="FE80" s="247"/>
      <c r="FF80" s="247"/>
      <c r="FG80" s="247"/>
      <c r="FH80" s="247"/>
      <c r="FI80" s="247"/>
      <c r="FJ80" s="247"/>
      <c r="FK80" s="247"/>
      <c r="FL80" s="247"/>
      <c r="FM80" s="247"/>
    </row>
    <row r="81" spans="1:169" ht="18.75" customHeight="1" x14ac:dyDescent="0.25">
      <c r="A81" s="259" t="s">
        <v>85</v>
      </c>
      <c r="B81" s="85"/>
      <c r="C81" s="278">
        <f>C75+C80</f>
        <v>3825</v>
      </c>
      <c r="D81" s="261">
        <f t="shared" si="7"/>
        <v>7.990065359477124</v>
      </c>
      <c r="E81" s="278">
        <f>E75+E80</f>
        <v>118</v>
      </c>
      <c r="F81" s="278">
        <f>F75+F80</f>
        <v>30562</v>
      </c>
    </row>
    <row r="82" spans="1:169" ht="18.75" customHeight="1" x14ac:dyDescent="0.25">
      <c r="A82" s="21" t="s">
        <v>133</v>
      </c>
      <c r="B82" s="268"/>
      <c r="C82" s="28">
        <f>C83+C85</f>
        <v>10015</v>
      </c>
      <c r="D82" s="261"/>
      <c r="E82" s="28"/>
      <c r="F82" s="31"/>
    </row>
    <row r="83" spans="1:169" ht="18.75" customHeight="1" x14ac:dyDescent="0.25">
      <c r="A83" s="21" t="s">
        <v>128</v>
      </c>
      <c r="B83" s="268"/>
      <c r="C83" s="28">
        <f>C84</f>
        <v>10000</v>
      </c>
      <c r="D83" s="279"/>
      <c r="E83" s="280"/>
      <c r="F83" s="281"/>
    </row>
    <row r="84" spans="1:169" ht="18.75" customHeight="1" x14ac:dyDescent="0.25">
      <c r="A84" s="22" t="s">
        <v>129</v>
      </c>
      <c r="B84" s="268"/>
      <c r="C84" s="26">
        <v>10000</v>
      </c>
      <c r="D84" s="261"/>
      <c r="E84" s="28"/>
      <c r="F84" s="31"/>
    </row>
    <row r="85" spans="1:169" ht="18.75" customHeight="1" x14ac:dyDescent="0.25">
      <c r="A85" s="21" t="s">
        <v>130</v>
      </c>
      <c r="B85" s="268"/>
      <c r="C85" s="28">
        <f>C86+C87</f>
        <v>15</v>
      </c>
      <c r="D85" s="261"/>
      <c r="E85" s="28"/>
      <c r="F85" s="31"/>
    </row>
    <row r="86" spans="1:169" ht="30" customHeight="1" x14ac:dyDescent="0.25">
      <c r="A86" s="282" t="s">
        <v>131</v>
      </c>
      <c r="B86" s="268"/>
      <c r="C86" s="26">
        <v>15</v>
      </c>
      <c r="D86" s="261"/>
      <c r="E86" s="28"/>
      <c r="F86" s="31"/>
    </row>
    <row r="87" spans="1:169" ht="18.75" customHeight="1" thickBot="1" x14ac:dyDescent="0.3">
      <c r="A87" s="283" t="s">
        <v>132</v>
      </c>
      <c r="B87" s="284"/>
      <c r="C87" s="285"/>
      <c r="D87" s="286"/>
      <c r="E87" s="285"/>
      <c r="F87" s="287"/>
    </row>
    <row r="88" spans="1:169" s="290" customFormat="1" ht="15.75" customHeight="1" thickBot="1" x14ac:dyDescent="0.3">
      <c r="A88" s="288" t="s">
        <v>10</v>
      </c>
      <c r="B88" s="289"/>
      <c r="C88" s="289"/>
      <c r="D88" s="289"/>
      <c r="E88" s="289"/>
      <c r="F88" s="289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7"/>
      <c r="AS88" s="27"/>
      <c r="AT88" s="27"/>
      <c r="AU88" s="27"/>
      <c r="AV88" s="27"/>
      <c r="AW88" s="27"/>
      <c r="AX88" s="27"/>
      <c r="AY88" s="27"/>
      <c r="AZ88" s="27"/>
      <c r="BA88" s="27"/>
      <c r="BB88" s="27"/>
      <c r="BC88" s="27"/>
      <c r="BD88" s="27"/>
      <c r="BE88" s="27"/>
      <c r="BF88" s="27"/>
      <c r="BG88" s="27"/>
      <c r="BH88" s="27"/>
      <c r="BI88" s="27"/>
      <c r="BJ88" s="27"/>
      <c r="BK88" s="27"/>
      <c r="BL88" s="27"/>
      <c r="BM88" s="27"/>
      <c r="BN88" s="27"/>
      <c r="BO88" s="27"/>
      <c r="BP88" s="27"/>
      <c r="BQ88" s="27"/>
      <c r="BR88" s="27"/>
      <c r="BS88" s="27"/>
      <c r="BT88" s="27"/>
      <c r="BU88" s="27"/>
      <c r="BV88" s="27"/>
      <c r="BW88" s="27"/>
      <c r="BX88" s="27"/>
      <c r="BY88" s="27"/>
      <c r="BZ88" s="27"/>
      <c r="CA88" s="27"/>
      <c r="CB88" s="27"/>
      <c r="CC88" s="27"/>
      <c r="CD88" s="27"/>
      <c r="CE88" s="27"/>
      <c r="CF88" s="27"/>
      <c r="CG88" s="27"/>
      <c r="CH88" s="27"/>
      <c r="CI88" s="27"/>
      <c r="CJ88" s="27"/>
      <c r="CK88" s="27"/>
      <c r="CL88" s="27"/>
      <c r="CM88" s="27"/>
      <c r="CN88" s="27"/>
      <c r="CO88" s="27"/>
      <c r="CP88" s="27"/>
      <c r="CQ88" s="27"/>
      <c r="CR88" s="27"/>
      <c r="CS88" s="27"/>
      <c r="CT88" s="27"/>
      <c r="CU88" s="27"/>
      <c r="CV88" s="27"/>
      <c r="CW88" s="27"/>
      <c r="CX88" s="27"/>
      <c r="CY88" s="27"/>
      <c r="CZ88" s="27"/>
      <c r="DA88" s="27"/>
      <c r="DB88" s="27"/>
      <c r="DC88" s="27"/>
      <c r="DD88" s="27"/>
      <c r="DE88" s="27"/>
      <c r="DF88" s="27"/>
      <c r="DG88" s="27"/>
      <c r="DH88" s="27"/>
      <c r="DI88" s="27"/>
      <c r="DJ88" s="27"/>
      <c r="DK88" s="27"/>
      <c r="DL88" s="27"/>
      <c r="DM88" s="27"/>
      <c r="DN88" s="27"/>
      <c r="DO88" s="27"/>
      <c r="DP88" s="27"/>
      <c r="DQ88" s="27"/>
      <c r="DR88" s="27"/>
      <c r="DS88" s="27"/>
      <c r="DT88" s="27"/>
      <c r="DU88" s="27"/>
      <c r="DV88" s="27"/>
      <c r="DW88" s="27"/>
      <c r="DX88" s="27"/>
      <c r="DY88" s="27"/>
      <c r="DZ88" s="27"/>
      <c r="EA88" s="27"/>
      <c r="EB88" s="27"/>
      <c r="EC88" s="27"/>
      <c r="ED88" s="27"/>
      <c r="EE88" s="27"/>
      <c r="EF88" s="27"/>
      <c r="EG88" s="27"/>
      <c r="EH88" s="27"/>
      <c r="EI88" s="27"/>
      <c r="EJ88" s="27"/>
      <c r="EK88" s="27"/>
      <c r="EL88" s="27"/>
      <c r="EM88" s="27"/>
      <c r="EN88" s="27"/>
      <c r="EO88" s="27"/>
      <c r="EP88" s="27"/>
      <c r="EQ88" s="27"/>
      <c r="ER88" s="27"/>
      <c r="ES88" s="27"/>
      <c r="ET88" s="27"/>
      <c r="EU88" s="27"/>
      <c r="EV88" s="27"/>
      <c r="EW88" s="27"/>
      <c r="EX88" s="27"/>
      <c r="EY88" s="27"/>
      <c r="EZ88" s="27"/>
      <c r="FA88" s="27"/>
      <c r="FB88" s="27"/>
      <c r="FC88" s="27"/>
      <c r="FD88" s="27"/>
      <c r="FE88" s="27"/>
      <c r="FF88" s="27"/>
      <c r="FG88" s="27"/>
      <c r="FH88" s="27"/>
      <c r="FI88" s="27"/>
      <c r="FJ88" s="27"/>
      <c r="FK88" s="27"/>
      <c r="FL88" s="27"/>
      <c r="FM88" s="27"/>
    </row>
    <row r="89" spans="1:169" s="44" customFormat="1" hidden="1" x14ac:dyDescent="0.25">
      <c r="A89" s="41"/>
      <c r="B89" s="291"/>
      <c r="C89" s="26"/>
      <c r="D89" s="26"/>
      <c r="E89" s="26"/>
      <c r="F89" s="26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N89" s="27"/>
      <c r="AO89" s="27"/>
      <c r="AP89" s="27"/>
      <c r="AQ89" s="27"/>
      <c r="AR89" s="27"/>
      <c r="AS89" s="27"/>
      <c r="AT89" s="27"/>
      <c r="AU89" s="27"/>
      <c r="AV89" s="27"/>
      <c r="AW89" s="27"/>
      <c r="AX89" s="27"/>
      <c r="AY89" s="27"/>
      <c r="AZ89" s="27"/>
      <c r="BA89" s="27"/>
      <c r="BB89" s="27"/>
      <c r="BC89" s="27"/>
      <c r="BD89" s="27"/>
      <c r="BE89" s="27"/>
      <c r="BF89" s="27"/>
      <c r="BG89" s="27"/>
      <c r="BH89" s="27"/>
      <c r="BI89" s="27"/>
      <c r="BJ89" s="27"/>
      <c r="BK89" s="27"/>
      <c r="BL89" s="27"/>
      <c r="BM89" s="27"/>
      <c r="BN89" s="27"/>
      <c r="BO89" s="27"/>
      <c r="BP89" s="27"/>
      <c r="BQ89" s="27"/>
      <c r="BR89" s="27"/>
      <c r="BS89" s="27"/>
      <c r="BT89" s="27"/>
      <c r="BU89" s="27"/>
      <c r="BV89" s="27"/>
      <c r="BW89" s="27"/>
      <c r="BX89" s="27"/>
      <c r="BY89" s="27"/>
      <c r="BZ89" s="27"/>
      <c r="CA89" s="27"/>
      <c r="CB89" s="27"/>
      <c r="CC89" s="27"/>
      <c r="CD89" s="27"/>
      <c r="CE89" s="27"/>
      <c r="CF89" s="27"/>
      <c r="CG89" s="27"/>
      <c r="CH89" s="27"/>
      <c r="CI89" s="27"/>
      <c r="CJ89" s="27"/>
      <c r="CK89" s="27"/>
      <c r="CL89" s="27"/>
      <c r="CM89" s="27"/>
      <c r="CN89" s="27"/>
      <c r="CO89" s="27"/>
      <c r="CP89" s="27"/>
      <c r="CQ89" s="27"/>
      <c r="CR89" s="27"/>
      <c r="CS89" s="27"/>
      <c r="CT89" s="27"/>
      <c r="CU89" s="27"/>
      <c r="CV89" s="27"/>
      <c r="CW89" s="27"/>
      <c r="CX89" s="27"/>
      <c r="CY89" s="27"/>
      <c r="CZ89" s="27"/>
      <c r="DA89" s="27"/>
      <c r="DB89" s="27"/>
      <c r="DC89" s="27"/>
      <c r="DD89" s="27"/>
      <c r="DE89" s="27"/>
      <c r="DF89" s="27"/>
      <c r="DG89" s="27"/>
      <c r="DH89" s="27"/>
      <c r="DI89" s="27"/>
      <c r="DJ89" s="27"/>
      <c r="DK89" s="27"/>
      <c r="DL89" s="27"/>
      <c r="DM89" s="27"/>
      <c r="DN89" s="27"/>
      <c r="DO89" s="27"/>
      <c r="DP89" s="27"/>
      <c r="DQ89" s="27"/>
      <c r="DR89" s="27"/>
      <c r="DS89" s="27"/>
      <c r="DT89" s="27"/>
      <c r="DU89" s="27"/>
      <c r="DV89" s="27"/>
      <c r="DW89" s="27"/>
      <c r="DX89" s="27"/>
      <c r="DY89" s="27"/>
      <c r="DZ89" s="27"/>
      <c r="EA89" s="27"/>
      <c r="EB89" s="27"/>
      <c r="EC89" s="27"/>
      <c r="ED89" s="27"/>
      <c r="EE89" s="27"/>
      <c r="EF89" s="27"/>
      <c r="EG89" s="27"/>
      <c r="EH89" s="27"/>
      <c r="EI89" s="27"/>
      <c r="EJ89" s="27"/>
      <c r="EK89" s="27"/>
      <c r="EL89" s="27"/>
      <c r="EM89" s="27"/>
      <c r="EN89" s="27"/>
      <c r="EO89" s="27"/>
      <c r="EP89" s="27"/>
      <c r="EQ89" s="27"/>
      <c r="ER89" s="27"/>
      <c r="ES89" s="27"/>
      <c r="ET89" s="27"/>
      <c r="EU89" s="27"/>
      <c r="EV89" s="27"/>
      <c r="EW89" s="27"/>
      <c r="EX89" s="27"/>
      <c r="EY89" s="27"/>
      <c r="EZ89" s="27"/>
      <c r="FA89" s="27"/>
      <c r="FB89" s="27"/>
      <c r="FC89" s="27"/>
      <c r="FD89" s="27"/>
      <c r="FE89" s="27"/>
      <c r="FF89" s="27"/>
      <c r="FG89" s="27"/>
      <c r="FH89" s="27"/>
      <c r="FI89" s="27"/>
      <c r="FJ89" s="27"/>
      <c r="FK89" s="27"/>
      <c r="FL89" s="27"/>
      <c r="FM89" s="27"/>
    </row>
    <row r="90" spans="1:169" s="44" customFormat="1" ht="18.75" hidden="1" customHeight="1" x14ac:dyDescent="0.25">
      <c r="A90" s="292" t="s">
        <v>91</v>
      </c>
      <c r="B90" s="260"/>
      <c r="C90" s="26"/>
      <c r="D90" s="26"/>
      <c r="E90" s="26"/>
      <c r="F90" s="26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7"/>
      <c r="AJ90" s="27"/>
      <c r="AK90" s="27"/>
      <c r="AL90" s="27"/>
      <c r="AM90" s="27"/>
      <c r="AN90" s="27"/>
      <c r="AO90" s="27"/>
      <c r="AP90" s="27"/>
      <c r="AQ90" s="27"/>
      <c r="AR90" s="27"/>
      <c r="AS90" s="27"/>
      <c r="AT90" s="27"/>
      <c r="AU90" s="27"/>
      <c r="AV90" s="27"/>
      <c r="AW90" s="27"/>
      <c r="AX90" s="27"/>
      <c r="AY90" s="27"/>
      <c r="AZ90" s="27"/>
      <c r="BA90" s="27"/>
      <c r="BB90" s="27"/>
      <c r="BC90" s="27"/>
      <c r="BD90" s="27"/>
      <c r="BE90" s="27"/>
      <c r="BF90" s="27"/>
      <c r="BG90" s="27"/>
      <c r="BH90" s="27"/>
      <c r="BI90" s="27"/>
      <c r="BJ90" s="27"/>
      <c r="BK90" s="27"/>
      <c r="BL90" s="27"/>
      <c r="BM90" s="27"/>
      <c r="BN90" s="27"/>
      <c r="BO90" s="27"/>
      <c r="BP90" s="27"/>
      <c r="BQ90" s="27"/>
      <c r="BR90" s="27"/>
      <c r="BS90" s="27"/>
      <c r="BT90" s="27"/>
      <c r="BU90" s="27"/>
      <c r="BV90" s="27"/>
      <c r="BW90" s="27"/>
      <c r="BX90" s="27"/>
      <c r="BY90" s="27"/>
      <c r="BZ90" s="27"/>
      <c r="CA90" s="27"/>
      <c r="CB90" s="27"/>
      <c r="CC90" s="27"/>
      <c r="CD90" s="27"/>
      <c r="CE90" s="27"/>
      <c r="CF90" s="27"/>
      <c r="CG90" s="27"/>
      <c r="CH90" s="27"/>
      <c r="CI90" s="27"/>
      <c r="CJ90" s="27"/>
      <c r="CK90" s="27"/>
      <c r="CL90" s="27"/>
      <c r="CM90" s="27"/>
      <c r="CN90" s="27"/>
      <c r="CO90" s="27"/>
      <c r="CP90" s="27"/>
      <c r="CQ90" s="27"/>
      <c r="CR90" s="27"/>
      <c r="CS90" s="27"/>
      <c r="CT90" s="27"/>
      <c r="CU90" s="27"/>
      <c r="CV90" s="27"/>
      <c r="CW90" s="27"/>
      <c r="CX90" s="27"/>
      <c r="CY90" s="27"/>
      <c r="CZ90" s="27"/>
      <c r="DA90" s="27"/>
      <c r="DB90" s="27"/>
      <c r="DC90" s="27"/>
      <c r="DD90" s="27"/>
      <c r="DE90" s="27"/>
      <c r="DF90" s="27"/>
      <c r="DG90" s="27"/>
      <c r="DH90" s="27"/>
      <c r="DI90" s="27"/>
      <c r="DJ90" s="27"/>
      <c r="DK90" s="27"/>
      <c r="DL90" s="27"/>
      <c r="DM90" s="27"/>
      <c r="DN90" s="27"/>
      <c r="DO90" s="27"/>
      <c r="DP90" s="27"/>
      <c r="DQ90" s="27"/>
      <c r="DR90" s="27"/>
      <c r="DS90" s="27"/>
      <c r="DT90" s="27"/>
      <c r="DU90" s="27"/>
      <c r="DV90" s="27"/>
      <c r="DW90" s="27"/>
      <c r="DX90" s="27"/>
      <c r="DY90" s="27"/>
      <c r="DZ90" s="27"/>
      <c r="EA90" s="27"/>
      <c r="EB90" s="27"/>
      <c r="EC90" s="27"/>
      <c r="ED90" s="27"/>
      <c r="EE90" s="27"/>
      <c r="EF90" s="27"/>
      <c r="EG90" s="27"/>
      <c r="EH90" s="27"/>
      <c r="EI90" s="27"/>
      <c r="EJ90" s="27"/>
      <c r="EK90" s="27"/>
      <c r="EL90" s="27"/>
      <c r="EM90" s="27"/>
      <c r="EN90" s="27"/>
      <c r="EO90" s="27"/>
      <c r="EP90" s="27"/>
      <c r="EQ90" s="27"/>
      <c r="ER90" s="27"/>
      <c r="ES90" s="27"/>
      <c r="ET90" s="27"/>
      <c r="EU90" s="27"/>
      <c r="EV90" s="27"/>
      <c r="EW90" s="27"/>
      <c r="EX90" s="27"/>
      <c r="EY90" s="27"/>
      <c r="EZ90" s="27"/>
      <c r="FA90" s="27"/>
      <c r="FB90" s="27"/>
      <c r="FC90" s="27"/>
      <c r="FD90" s="27"/>
      <c r="FE90" s="27"/>
      <c r="FF90" s="27"/>
      <c r="FG90" s="27"/>
      <c r="FH90" s="27"/>
      <c r="FI90" s="27"/>
      <c r="FJ90" s="27"/>
      <c r="FK90" s="27"/>
      <c r="FL90" s="27"/>
      <c r="FM90" s="27"/>
    </row>
    <row r="91" spans="1:169" s="44" customFormat="1" hidden="1" x14ac:dyDescent="0.25">
      <c r="A91" s="10" t="s">
        <v>138</v>
      </c>
      <c r="B91" s="11"/>
      <c r="C91" s="2"/>
      <c r="D91" s="26"/>
      <c r="E91" s="26"/>
      <c r="F91" s="26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7"/>
      <c r="AS91" s="27"/>
      <c r="AT91" s="27"/>
      <c r="AU91" s="27"/>
      <c r="AV91" s="27"/>
      <c r="AW91" s="27"/>
      <c r="AX91" s="27"/>
      <c r="AY91" s="27"/>
      <c r="AZ91" s="27"/>
      <c r="BA91" s="27"/>
      <c r="BB91" s="27"/>
      <c r="BC91" s="27"/>
      <c r="BD91" s="27"/>
      <c r="BE91" s="27"/>
      <c r="BF91" s="27"/>
      <c r="BG91" s="27"/>
      <c r="BH91" s="27"/>
      <c r="BI91" s="27"/>
      <c r="BJ91" s="27"/>
      <c r="BK91" s="27"/>
      <c r="BL91" s="27"/>
      <c r="BM91" s="27"/>
      <c r="BN91" s="27"/>
      <c r="BO91" s="27"/>
      <c r="BP91" s="27"/>
      <c r="BQ91" s="27"/>
      <c r="BR91" s="27"/>
      <c r="BS91" s="27"/>
      <c r="BT91" s="27"/>
      <c r="BU91" s="27"/>
      <c r="BV91" s="27"/>
      <c r="BW91" s="27"/>
      <c r="BX91" s="27"/>
      <c r="BY91" s="27"/>
      <c r="BZ91" s="27"/>
      <c r="CA91" s="27"/>
      <c r="CB91" s="27"/>
      <c r="CC91" s="27"/>
      <c r="CD91" s="27"/>
      <c r="CE91" s="27"/>
      <c r="CF91" s="27"/>
      <c r="CG91" s="27"/>
      <c r="CH91" s="27"/>
      <c r="CI91" s="27"/>
      <c r="CJ91" s="27"/>
      <c r="CK91" s="27"/>
      <c r="CL91" s="27"/>
      <c r="CM91" s="27"/>
      <c r="CN91" s="27"/>
      <c r="CO91" s="27"/>
      <c r="CP91" s="27"/>
      <c r="CQ91" s="27"/>
      <c r="CR91" s="27"/>
      <c r="CS91" s="27"/>
      <c r="CT91" s="27"/>
      <c r="CU91" s="27"/>
      <c r="CV91" s="27"/>
      <c r="CW91" s="27"/>
      <c r="CX91" s="27"/>
      <c r="CY91" s="27"/>
      <c r="CZ91" s="27"/>
      <c r="DA91" s="27"/>
      <c r="DB91" s="27"/>
      <c r="DC91" s="27"/>
      <c r="DD91" s="27"/>
      <c r="DE91" s="27"/>
      <c r="DF91" s="27"/>
      <c r="DG91" s="27"/>
      <c r="DH91" s="27"/>
      <c r="DI91" s="27"/>
      <c r="DJ91" s="27"/>
      <c r="DK91" s="27"/>
      <c r="DL91" s="27"/>
      <c r="DM91" s="27"/>
      <c r="DN91" s="27"/>
      <c r="DO91" s="27"/>
      <c r="DP91" s="27"/>
      <c r="DQ91" s="27"/>
      <c r="DR91" s="27"/>
      <c r="DS91" s="27"/>
      <c r="DT91" s="27"/>
      <c r="DU91" s="27"/>
      <c r="DV91" s="27"/>
      <c r="DW91" s="27"/>
      <c r="DX91" s="27"/>
      <c r="DY91" s="27"/>
      <c r="DZ91" s="27"/>
      <c r="EA91" s="27"/>
      <c r="EB91" s="27"/>
      <c r="EC91" s="27"/>
      <c r="ED91" s="27"/>
      <c r="EE91" s="27"/>
      <c r="EF91" s="27"/>
      <c r="EG91" s="27"/>
      <c r="EH91" s="27"/>
      <c r="EI91" s="27"/>
      <c r="EJ91" s="27"/>
      <c r="EK91" s="27"/>
      <c r="EL91" s="27"/>
      <c r="EM91" s="27"/>
      <c r="EN91" s="27"/>
      <c r="EO91" s="27"/>
      <c r="EP91" s="27"/>
      <c r="EQ91" s="27"/>
      <c r="ER91" s="27"/>
      <c r="ES91" s="27"/>
      <c r="ET91" s="27"/>
      <c r="EU91" s="27"/>
      <c r="EV91" s="27"/>
      <c r="EW91" s="27"/>
      <c r="EX91" s="27"/>
      <c r="EY91" s="27"/>
      <c r="EZ91" s="27"/>
      <c r="FA91" s="27"/>
      <c r="FB91" s="27"/>
      <c r="FC91" s="27"/>
      <c r="FD91" s="27"/>
      <c r="FE91" s="27"/>
      <c r="FF91" s="27"/>
      <c r="FG91" s="27"/>
      <c r="FH91" s="27"/>
      <c r="FI91" s="27"/>
      <c r="FJ91" s="27"/>
      <c r="FK91" s="27"/>
      <c r="FL91" s="27"/>
      <c r="FM91" s="27"/>
    </row>
    <row r="92" spans="1:169" s="44" customFormat="1" hidden="1" x14ac:dyDescent="0.25">
      <c r="A92" s="12" t="s">
        <v>234</v>
      </c>
      <c r="B92" s="11"/>
      <c r="C92" s="2">
        <f>C93/2.7</f>
        <v>4444.4444444444443</v>
      </c>
      <c r="D92" s="26"/>
      <c r="E92" s="26"/>
      <c r="F92" s="26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27"/>
      <c r="AK92" s="27"/>
      <c r="AL92" s="27"/>
      <c r="AM92" s="27"/>
      <c r="AN92" s="27"/>
      <c r="AO92" s="27"/>
      <c r="AP92" s="27"/>
      <c r="AQ92" s="27"/>
      <c r="AR92" s="27"/>
      <c r="AS92" s="27"/>
      <c r="AT92" s="27"/>
      <c r="AU92" s="27"/>
      <c r="AV92" s="27"/>
      <c r="AW92" s="27"/>
      <c r="AX92" s="27"/>
      <c r="AY92" s="27"/>
      <c r="AZ92" s="27"/>
      <c r="BA92" s="27"/>
      <c r="BB92" s="27"/>
      <c r="BC92" s="27"/>
      <c r="BD92" s="27"/>
      <c r="BE92" s="27"/>
      <c r="BF92" s="27"/>
      <c r="BG92" s="27"/>
      <c r="BH92" s="27"/>
      <c r="BI92" s="27"/>
      <c r="BJ92" s="27"/>
      <c r="BK92" s="27"/>
      <c r="BL92" s="27"/>
      <c r="BM92" s="27"/>
      <c r="BN92" s="27"/>
      <c r="BO92" s="27"/>
      <c r="BP92" s="27"/>
      <c r="BQ92" s="27"/>
      <c r="BR92" s="27"/>
      <c r="BS92" s="27"/>
      <c r="BT92" s="27"/>
      <c r="BU92" s="27"/>
      <c r="BV92" s="27"/>
      <c r="BW92" s="27"/>
      <c r="BX92" s="27"/>
      <c r="BY92" s="27"/>
      <c r="BZ92" s="27"/>
      <c r="CA92" s="27"/>
      <c r="CB92" s="27"/>
      <c r="CC92" s="27"/>
      <c r="CD92" s="27"/>
      <c r="CE92" s="27"/>
      <c r="CF92" s="27"/>
      <c r="CG92" s="27"/>
      <c r="CH92" s="27"/>
      <c r="CI92" s="27"/>
      <c r="CJ92" s="27"/>
      <c r="CK92" s="27"/>
      <c r="CL92" s="27"/>
      <c r="CM92" s="27"/>
      <c r="CN92" s="27"/>
      <c r="CO92" s="27"/>
      <c r="CP92" s="27"/>
      <c r="CQ92" s="27"/>
      <c r="CR92" s="27"/>
      <c r="CS92" s="27"/>
      <c r="CT92" s="27"/>
      <c r="CU92" s="27"/>
      <c r="CV92" s="27"/>
      <c r="CW92" s="27"/>
      <c r="CX92" s="27"/>
      <c r="CY92" s="27"/>
      <c r="CZ92" s="27"/>
      <c r="DA92" s="27"/>
      <c r="DB92" s="27"/>
      <c r="DC92" s="27"/>
      <c r="DD92" s="27"/>
      <c r="DE92" s="27"/>
      <c r="DF92" s="27"/>
      <c r="DG92" s="27"/>
      <c r="DH92" s="27"/>
      <c r="DI92" s="27"/>
      <c r="DJ92" s="27"/>
      <c r="DK92" s="27"/>
      <c r="DL92" s="27"/>
      <c r="DM92" s="27"/>
      <c r="DN92" s="27"/>
      <c r="DO92" s="27"/>
      <c r="DP92" s="27"/>
      <c r="DQ92" s="27"/>
      <c r="DR92" s="27"/>
      <c r="DS92" s="27"/>
      <c r="DT92" s="27"/>
      <c r="DU92" s="27"/>
      <c r="DV92" s="27"/>
      <c r="DW92" s="27"/>
      <c r="DX92" s="27"/>
      <c r="DY92" s="27"/>
      <c r="DZ92" s="27"/>
      <c r="EA92" s="27"/>
      <c r="EB92" s="27"/>
      <c r="EC92" s="27"/>
      <c r="ED92" s="27"/>
      <c r="EE92" s="27"/>
      <c r="EF92" s="27"/>
      <c r="EG92" s="27"/>
      <c r="EH92" s="27"/>
      <c r="EI92" s="27"/>
      <c r="EJ92" s="27"/>
      <c r="EK92" s="27"/>
      <c r="EL92" s="27"/>
      <c r="EM92" s="27"/>
      <c r="EN92" s="27"/>
      <c r="EO92" s="27"/>
      <c r="EP92" s="27"/>
      <c r="EQ92" s="27"/>
      <c r="ER92" s="27"/>
      <c r="ES92" s="27"/>
      <c r="ET92" s="27"/>
      <c r="EU92" s="27"/>
      <c r="EV92" s="27"/>
      <c r="EW92" s="27"/>
      <c r="EX92" s="27"/>
      <c r="EY92" s="27"/>
      <c r="EZ92" s="27"/>
      <c r="FA92" s="27"/>
      <c r="FB92" s="27"/>
      <c r="FC92" s="27"/>
      <c r="FD92" s="27"/>
      <c r="FE92" s="27"/>
      <c r="FF92" s="27"/>
      <c r="FG92" s="27"/>
      <c r="FH92" s="27"/>
      <c r="FI92" s="27"/>
      <c r="FJ92" s="27"/>
      <c r="FK92" s="27"/>
      <c r="FL92" s="27"/>
      <c r="FM92" s="27"/>
    </row>
    <row r="93" spans="1:169" s="44" customFormat="1" hidden="1" x14ac:dyDescent="0.25">
      <c r="A93" s="12" t="s">
        <v>213</v>
      </c>
      <c r="B93" s="15"/>
      <c r="C93" s="2">
        <v>12000</v>
      </c>
      <c r="D93" s="15"/>
      <c r="E93" s="15"/>
      <c r="F93" s="15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  <c r="BH93" s="27"/>
      <c r="BI93" s="27"/>
      <c r="BJ93" s="27"/>
      <c r="BK93" s="27"/>
      <c r="BL93" s="27"/>
      <c r="BM93" s="27"/>
      <c r="BN93" s="27"/>
      <c r="BO93" s="27"/>
      <c r="BP93" s="27"/>
      <c r="BQ93" s="27"/>
      <c r="BR93" s="27"/>
      <c r="BS93" s="27"/>
      <c r="BT93" s="27"/>
      <c r="BU93" s="27"/>
      <c r="BV93" s="27"/>
      <c r="BW93" s="27"/>
      <c r="BX93" s="27"/>
      <c r="BY93" s="27"/>
      <c r="BZ93" s="27"/>
      <c r="CA93" s="27"/>
      <c r="CB93" s="27"/>
      <c r="CC93" s="27"/>
      <c r="CD93" s="27"/>
      <c r="CE93" s="27"/>
      <c r="CF93" s="27"/>
      <c r="CG93" s="27"/>
      <c r="CH93" s="27"/>
      <c r="CI93" s="27"/>
      <c r="CJ93" s="27"/>
      <c r="CK93" s="27"/>
      <c r="CL93" s="27"/>
      <c r="CM93" s="27"/>
      <c r="CN93" s="27"/>
      <c r="CO93" s="27"/>
      <c r="CP93" s="27"/>
      <c r="CQ93" s="27"/>
      <c r="CR93" s="27"/>
      <c r="CS93" s="27"/>
      <c r="CT93" s="27"/>
      <c r="CU93" s="27"/>
      <c r="CV93" s="27"/>
      <c r="CW93" s="27"/>
      <c r="CX93" s="27"/>
      <c r="CY93" s="27"/>
      <c r="CZ93" s="27"/>
      <c r="DA93" s="27"/>
      <c r="DB93" s="27"/>
      <c r="DC93" s="27"/>
      <c r="DD93" s="27"/>
      <c r="DE93" s="27"/>
      <c r="DF93" s="27"/>
      <c r="DG93" s="27"/>
      <c r="DH93" s="27"/>
      <c r="DI93" s="27"/>
      <c r="DJ93" s="27"/>
      <c r="DK93" s="27"/>
      <c r="DL93" s="27"/>
      <c r="DM93" s="27"/>
      <c r="DN93" s="27"/>
      <c r="DO93" s="27"/>
      <c r="DP93" s="27"/>
      <c r="DQ93" s="27"/>
      <c r="DR93" s="27"/>
      <c r="DS93" s="27"/>
      <c r="DT93" s="27"/>
      <c r="DU93" s="27"/>
      <c r="DV93" s="27"/>
      <c r="DW93" s="27"/>
      <c r="DX93" s="27"/>
      <c r="DY93" s="27"/>
      <c r="DZ93" s="27"/>
      <c r="EA93" s="27"/>
      <c r="EB93" s="27"/>
      <c r="EC93" s="27"/>
      <c r="ED93" s="27"/>
      <c r="EE93" s="27"/>
      <c r="EF93" s="27"/>
      <c r="EG93" s="27"/>
      <c r="EH93" s="27"/>
      <c r="EI93" s="27"/>
      <c r="EJ93" s="27"/>
      <c r="EK93" s="27"/>
      <c r="EL93" s="27"/>
      <c r="EM93" s="27"/>
      <c r="EN93" s="27"/>
      <c r="EO93" s="27"/>
      <c r="EP93" s="27"/>
      <c r="EQ93" s="27"/>
      <c r="ER93" s="27"/>
      <c r="ES93" s="27"/>
      <c r="ET93" s="27"/>
      <c r="EU93" s="27"/>
      <c r="EV93" s="27"/>
      <c r="EW93" s="27"/>
      <c r="EX93" s="27"/>
      <c r="EY93" s="27"/>
      <c r="EZ93" s="27"/>
      <c r="FA93" s="27"/>
      <c r="FB93" s="27"/>
      <c r="FC93" s="27"/>
      <c r="FD93" s="27"/>
      <c r="FE93" s="27"/>
      <c r="FF93" s="27"/>
      <c r="FG93" s="27"/>
      <c r="FH93" s="27"/>
      <c r="FI93" s="27"/>
      <c r="FJ93" s="27"/>
      <c r="FK93" s="27"/>
      <c r="FL93" s="27"/>
      <c r="FM93" s="27"/>
    </row>
    <row r="94" spans="1:169" s="44" customFormat="1" hidden="1" x14ac:dyDescent="0.25">
      <c r="A94" s="13" t="s">
        <v>87</v>
      </c>
      <c r="B94" s="11"/>
      <c r="C94" s="2">
        <f>C95/8.5</f>
        <v>17637.647058823528</v>
      </c>
      <c r="D94" s="26"/>
      <c r="E94" s="26"/>
      <c r="F94" s="26"/>
      <c r="G94" s="293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27"/>
      <c r="AK94" s="27"/>
      <c r="AL94" s="27"/>
      <c r="AM94" s="27"/>
      <c r="AN94" s="27"/>
      <c r="AO94" s="27"/>
      <c r="AP94" s="27"/>
      <c r="AQ94" s="27"/>
      <c r="AR94" s="27"/>
      <c r="AS94" s="27"/>
      <c r="AT94" s="27"/>
      <c r="AU94" s="27"/>
      <c r="AV94" s="27"/>
      <c r="AW94" s="27"/>
      <c r="AX94" s="27"/>
      <c r="AY94" s="27"/>
      <c r="AZ94" s="27"/>
      <c r="BA94" s="27"/>
      <c r="BB94" s="27"/>
      <c r="BC94" s="27"/>
      <c r="BD94" s="27"/>
      <c r="BE94" s="27"/>
      <c r="BF94" s="27"/>
      <c r="BG94" s="27"/>
      <c r="BH94" s="27"/>
      <c r="BI94" s="27"/>
      <c r="BJ94" s="27"/>
      <c r="BK94" s="27"/>
      <c r="BL94" s="27"/>
      <c r="BM94" s="27"/>
      <c r="BN94" s="27"/>
      <c r="BO94" s="27"/>
      <c r="BP94" s="27"/>
      <c r="BQ94" s="27"/>
      <c r="BR94" s="27"/>
      <c r="BS94" s="27"/>
      <c r="BT94" s="27"/>
      <c r="BU94" s="27"/>
      <c r="BV94" s="27"/>
      <c r="BW94" s="27"/>
      <c r="BX94" s="27"/>
      <c r="BY94" s="27"/>
      <c r="BZ94" s="27"/>
      <c r="CA94" s="27"/>
      <c r="CB94" s="27"/>
      <c r="CC94" s="27"/>
      <c r="CD94" s="27"/>
      <c r="CE94" s="27"/>
      <c r="CF94" s="27"/>
      <c r="CG94" s="27"/>
      <c r="CH94" s="27"/>
      <c r="CI94" s="27"/>
      <c r="CJ94" s="27"/>
      <c r="CK94" s="27"/>
      <c r="CL94" s="27"/>
      <c r="CM94" s="27"/>
      <c r="CN94" s="27"/>
      <c r="CO94" s="27"/>
      <c r="CP94" s="27"/>
      <c r="CQ94" s="27"/>
      <c r="CR94" s="27"/>
      <c r="CS94" s="27"/>
      <c r="CT94" s="27"/>
      <c r="CU94" s="27"/>
      <c r="CV94" s="27"/>
      <c r="CW94" s="27"/>
      <c r="CX94" s="27"/>
      <c r="CY94" s="27"/>
      <c r="CZ94" s="27"/>
      <c r="DA94" s="27"/>
      <c r="DB94" s="27"/>
      <c r="DC94" s="27"/>
      <c r="DD94" s="27"/>
      <c r="DE94" s="27"/>
      <c r="DF94" s="27"/>
      <c r="DG94" s="27"/>
      <c r="DH94" s="27"/>
      <c r="DI94" s="27"/>
      <c r="DJ94" s="27"/>
      <c r="DK94" s="27"/>
      <c r="DL94" s="27"/>
      <c r="DM94" s="27"/>
      <c r="DN94" s="27"/>
      <c r="DO94" s="27"/>
      <c r="DP94" s="27"/>
      <c r="DQ94" s="27"/>
      <c r="DR94" s="27"/>
      <c r="DS94" s="27"/>
      <c r="DT94" s="27"/>
      <c r="DU94" s="27"/>
      <c r="DV94" s="27"/>
      <c r="DW94" s="27"/>
      <c r="DX94" s="27"/>
      <c r="DY94" s="27"/>
      <c r="DZ94" s="27"/>
      <c r="EA94" s="27"/>
      <c r="EB94" s="27"/>
      <c r="EC94" s="27"/>
      <c r="ED94" s="27"/>
      <c r="EE94" s="27"/>
      <c r="EF94" s="27"/>
      <c r="EG94" s="27"/>
      <c r="EH94" s="27"/>
      <c r="EI94" s="27"/>
      <c r="EJ94" s="27"/>
      <c r="EK94" s="27"/>
      <c r="EL94" s="27"/>
      <c r="EM94" s="27"/>
      <c r="EN94" s="27"/>
      <c r="EO94" s="27"/>
      <c r="EP94" s="27"/>
      <c r="EQ94" s="27"/>
      <c r="ER94" s="27"/>
      <c r="ES94" s="27"/>
      <c r="ET94" s="27"/>
      <c r="EU94" s="27"/>
      <c r="EV94" s="27"/>
      <c r="EW94" s="27"/>
      <c r="EX94" s="27"/>
      <c r="EY94" s="27"/>
      <c r="EZ94" s="27"/>
      <c r="FA94" s="27"/>
      <c r="FB94" s="27"/>
      <c r="FC94" s="27"/>
      <c r="FD94" s="27"/>
      <c r="FE94" s="27"/>
      <c r="FF94" s="27"/>
      <c r="FG94" s="27"/>
      <c r="FH94" s="27"/>
      <c r="FI94" s="27"/>
      <c r="FJ94" s="27"/>
      <c r="FK94" s="27"/>
      <c r="FL94" s="27"/>
      <c r="FM94" s="27"/>
    </row>
    <row r="95" spans="1:169" s="44" customFormat="1" hidden="1" x14ac:dyDescent="0.25">
      <c r="A95" s="25" t="s">
        <v>110</v>
      </c>
      <c r="B95" s="11"/>
      <c r="C95" s="2">
        <v>149920</v>
      </c>
      <c r="D95" s="26"/>
      <c r="E95" s="26"/>
      <c r="F95" s="26"/>
      <c r="G95" s="294"/>
      <c r="H95" s="247"/>
      <c r="I95" s="295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  <c r="AL95" s="27"/>
      <c r="AM95" s="27"/>
      <c r="AN95" s="27"/>
      <c r="AO95" s="27"/>
      <c r="AP95" s="27"/>
      <c r="AQ95" s="27"/>
      <c r="AR95" s="27"/>
      <c r="AS95" s="27"/>
      <c r="AT95" s="27"/>
      <c r="AU95" s="27"/>
      <c r="AV95" s="27"/>
      <c r="AW95" s="27"/>
      <c r="AX95" s="27"/>
      <c r="AY95" s="27"/>
      <c r="AZ95" s="27"/>
      <c r="BA95" s="27"/>
      <c r="BB95" s="27"/>
      <c r="BC95" s="27"/>
      <c r="BD95" s="27"/>
      <c r="BE95" s="27"/>
      <c r="BF95" s="27"/>
      <c r="BG95" s="27"/>
      <c r="BH95" s="27"/>
      <c r="BI95" s="27"/>
      <c r="BJ95" s="27"/>
      <c r="BK95" s="27"/>
      <c r="BL95" s="27"/>
      <c r="BM95" s="27"/>
      <c r="BN95" s="27"/>
      <c r="BO95" s="27"/>
      <c r="BP95" s="27"/>
      <c r="BQ95" s="27"/>
      <c r="BR95" s="27"/>
      <c r="BS95" s="27"/>
      <c r="BT95" s="27"/>
      <c r="BU95" s="27"/>
      <c r="BV95" s="27"/>
      <c r="BW95" s="27"/>
      <c r="BX95" s="27"/>
      <c r="BY95" s="27"/>
      <c r="BZ95" s="27"/>
      <c r="CA95" s="27"/>
      <c r="CB95" s="27"/>
      <c r="CC95" s="27"/>
      <c r="CD95" s="27"/>
      <c r="CE95" s="27"/>
      <c r="CF95" s="27"/>
      <c r="CG95" s="27"/>
      <c r="CH95" s="27"/>
      <c r="CI95" s="27"/>
      <c r="CJ95" s="27"/>
      <c r="CK95" s="27"/>
      <c r="CL95" s="27"/>
      <c r="CM95" s="27"/>
      <c r="CN95" s="27"/>
      <c r="CO95" s="27"/>
      <c r="CP95" s="27"/>
      <c r="CQ95" s="27"/>
      <c r="CR95" s="27"/>
      <c r="CS95" s="27"/>
      <c r="CT95" s="27"/>
      <c r="CU95" s="27"/>
      <c r="CV95" s="27"/>
      <c r="CW95" s="27"/>
      <c r="CX95" s="27"/>
      <c r="CY95" s="27"/>
      <c r="CZ95" s="27"/>
      <c r="DA95" s="27"/>
      <c r="DB95" s="27"/>
      <c r="DC95" s="27"/>
      <c r="DD95" s="27"/>
      <c r="DE95" s="27"/>
      <c r="DF95" s="27"/>
      <c r="DG95" s="27"/>
      <c r="DH95" s="27"/>
      <c r="DI95" s="27"/>
      <c r="DJ95" s="27"/>
      <c r="DK95" s="27"/>
      <c r="DL95" s="27"/>
      <c r="DM95" s="27"/>
      <c r="DN95" s="27"/>
      <c r="DO95" s="27"/>
      <c r="DP95" s="27"/>
      <c r="DQ95" s="27"/>
      <c r="DR95" s="27"/>
      <c r="DS95" s="27"/>
      <c r="DT95" s="27"/>
      <c r="DU95" s="27"/>
      <c r="DV95" s="27"/>
      <c r="DW95" s="27"/>
      <c r="DX95" s="27"/>
      <c r="DY95" s="27"/>
      <c r="DZ95" s="27"/>
      <c r="EA95" s="27"/>
      <c r="EB95" s="27"/>
      <c r="EC95" s="27"/>
      <c r="ED95" s="27"/>
      <c r="EE95" s="27"/>
      <c r="EF95" s="27"/>
      <c r="EG95" s="27"/>
      <c r="EH95" s="27"/>
      <c r="EI95" s="27"/>
      <c r="EJ95" s="27"/>
      <c r="EK95" s="27"/>
      <c r="EL95" s="27"/>
      <c r="EM95" s="27"/>
      <c r="EN95" s="27"/>
      <c r="EO95" s="27"/>
      <c r="EP95" s="27"/>
      <c r="EQ95" s="27"/>
      <c r="ER95" s="27"/>
      <c r="ES95" s="27"/>
      <c r="ET95" s="27"/>
      <c r="EU95" s="27"/>
      <c r="EV95" s="27"/>
      <c r="EW95" s="27"/>
      <c r="EX95" s="27"/>
      <c r="EY95" s="27"/>
      <c r="EZ95" s="27"/>
      <c r="FA95" s="27"/>
      <c r="FB95" s="27"/>
      <c r="FC95" s="27"/>
      <c r="FD95" s="27"/>
      <c r="FE95" s="27"/>
      <c r="FF95" s="27"/>
      <c r="FG95" s="27"/>
      <c r="FH95" s="27"/>
      <c r="FI95" s="27"/>
      <c r="FJ95" s="27"/>
      <c r="FK95" s="27"/>
      <c r="FL95" s="27"/>
      <c r="FM95" s="27"/>
    </row>
    <row r="96" spans="1:169" s="44" customFormat="1" ht="30" hidden="1" x14ac:dyDescent="0.25">
      <c r="A96" s="13" t="s">
        <v>88</v>
      </c>
      <c r="B96" s="11"/>
      <c r="C96" s="2"/>
      <c r="D96" s="26"/>
      <c r="E96" s="26"/>
      <c r="F96" s="26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27"/>
      <c r="AS96" s="27"/>
      <c r="AT96" s="27"/>
      <c r="AU96" s="27"/>
      <c r="AV96" s="27"/>
      <c r="AW96" s="27"/>
      <c r="AX96" s="27"/>
      <c r="AY96" s="27"/>
      <c r="AZ96" s="27"/>
      <c r="BA96" s="27"/>
      <c r="BB96" s="27"/>
      <c r="BC96" s="27"/>
      <c r="BD96" s="27"/>
      <c r="BE96" s="27"/>
      <c r="BF96" s="27"/>
      <c r="BG96" s="27"/>
      <c r="BH96" s="27"/>
      <c r="BI96" s="27"/>
      <c r="BJ96" s="27"/>
      <c r="BK96" s="27"/>
      <c r="BL96" s="27"/>
      <c r="BM96" s="27"/>
      <c r="BN96" s="27"/>
      <c r="BO96" s="27"/>
      <c r="BP96" s="27"/>
      <c r="BQ96" s="27"/>
      <c r="BR96" s="27"/>
      <c r="BS96" s="27"/>
      <c r="BT96" s="27"/>
      <c r="BU96" s="27"/>
      <c r="BV96" s="27"/>
      <c r="BW96" s="27"/>
      <c r="BX96" s="27"/>
      <c r="BY96" s="27"/>
      <c r="BZ96" s="27"/>
      <c r="CA96" s="27"/>
      <c r="CB96" s="27"/>
      <c r="CC96" s="27"/>
      <c r="CD96" s="27"/>
      <c r="CE96" s="27"/>
      <c r="CF96" s="27"/>
      <c r="CG96" s="27"/>
      <c r="CH96" s="27"/>
      <c r="CI96" s="27"/>
      <c r="CJ96" s="27"/>
      <c r="CK96" s="27"/>
      <c r="CL96" s="27"/>
      <c r="CM96" s="27"/>
      <c r="CN96" s="27"/>
      <c r="CO96" s="27"/>
      <c r="CP96" s="27"/>
      <c r="CQ96" s="27"/>
      <c r="CR96" s="27"/>
      <c r="CS96" s="27"/>
      <c r="CT96" s="27"/>
      <c r="CU96" s="27"/>
      <c r="CV96" s="27"/>
      <c r="CW96" s="27"/>
      <c r="CX96" s="27"/>
      <c r="CY96" s="27"/>
      <c r="CZ96" s="27"/>
      <c r="DA96" s="27"/>
      <c r="DB96" s="27"/>
      <c r="DC96" s="27"/>
      <c r="DD96" s="27"/>
      <c r="DE96" s="27"/>
      <c r="DF96" s="27"/>
      <c r="DG96" s="27"/>
      <c r="DH96" s="27"/>
      <c r="DI96" s="27"/>
      <c r="DJ96" s="27"/>
      <c r="DK96" s="27"/>
      <c r="DL96" s="27"/>
      <c r="DM96" s="27"/>
      <c r="DN96" s="27"/>
      <c r="DO96" s="27"/>
      <c r="DP96" s="27"/>
      <c r="DQ96" s="27"/>
      <c r="DR96" s="27"/>
      <c r="DS96" s="27"/>
      <c r="DT96" s="27"/>
      <c r="DU96" s="27"/>
      <c r="DV96" s="27"/>
      <c r="DW96" s="27"/>
      <c r="DX96" s="27"/>
      <c r="DY96" s="27"/>
      <c r="DZ96" s="27"/>
      <c r="EA96" s="27"/>
      <c r="EB96" s="27"/>
      <c r="EC96" s="27"/>
      <c r="ED96" s="27"/>
      <c r="EE96" s="27"/>
      <c r="EF96" s="27"/>
      <c r="EG96" s="27"/>
      <c r="EH96" s="27"/>
      <c r="EI96" s="27"/>
      <c r="EJ96" s="27"/>
      <c r="EK96" s="27"/>
      <c r="EL96" s="27"/>
      <c r="EM96" s="27"/>
      <c r="EN96" s="27"/>
      <c r="EO96" s="27"/>
      <c r="EP96" s="27"/>
      <c r="EQ96" s="27"/>
      <c r="ER96" s="27"/>
      <c r="ES96" s="27"/>
      <c r="ET96" s="27"/>
      <c r="EU96" s="27"/>
      <c r="EV96" s="27"/>
      <c r="EW96" s="27"/>
      <c r="EX96" s="27"/>
      <c r="EY96" s="27"/>
      <c r="EZ96" s="27"/>
      <c r="FA96" s="27"/>
      <c r="FB96" s="27"/>
      <c r="FC96" s="27"/>
      <c r="FD96" s="27"/>
      <c r="FE96" s="27"/>
      <c r="FF96" s="27"/>
      <c r="FG96" s="27"/>
      <c r="FH96" s="27"/>
      <c r="FI96" s="27"/>
      <c r="FJ96" s="27"/>
      <c r="FK96" s="27"/>
      <c r="FL96" s="27"/>
      <c r="FM96" s="27"/>
    </row>
    <row r="97" spans="1:169" s="44" customFormat="1" hidden="1" x14ac:dyDescent="0.25">
      <c r="A97" s="296" t="s">
        <v>111</v>
      </c>
      <c r="B97" s="11"/>
      <c r="C97" s="8">
        <f>C92+ROUND(C95/3.9,0)+C96</f>
        <v>42885.444444444445</v>
      </c>
      <c r="D97" s="26"/>
      <c r="E97" s="26"/>
      <c r="F97" s="26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  <c r="AL97" s="27"/>
      <c r="AM97" s="27"/>
      <c r="AN97" s="27"/>
      <c r="AO97" s="27"/>
      <c r="AP97" s="27"/>
      <c r="AQ97" s="27"/>
      <c r="AR97" s="27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  <c r="BF97" s="27"/>
      <c r="BG97" s="27"/>
      <c r="BH97" s="27"/>
      <c r="BI97" s="27"/>
      <c r="BJ97" s="27"/>
      <c r="BK97" s="27"/>
      <c r="BL97" s="27"/>
      <c r="BM97" s="27"/>
      <c r="BN97" s="27"/>
      <c r="BO97" s="27"/>
      <c r="BP97" s="27"/>
      <c r="BQ97" s="27"/>
      <c r="BR97" s="27"/>
      <c r="BS97" s="27"/>
      <c r="BT97" s="27"/>
      <c r="BU97" s="27"/>
      <c r="BV97" s="27"/>
      <c r="BW97" s="27"/>
      <c r="BX97" s="27"/>
      <c r="BY97" s="27"/>
      <c r="BZ97" s="27"/>
      <c r="CA97" s="27"/>
      <c r="CB97" s="27"/>
      <c r="CC97" s="27"/>
      <c r="CD97" s="27"/>
      <c r="CE97" s="27"/>
      <c r="CF97" s="27"/>
      <c r="CG97" s="27"/>
      <c r="CH97" s="27"/>
      <c r="CI97" s="27"/>
      <c r="CJ97" s="27"/>
      <c r="CK97" s="27"/>
      <c r="CL97" s="27"/>
      <c r="CM97" s="27"/>
      <c r="CN97" s="27"/>
      <c r="CO97" s="27"/>
      <c r="CP97" s="27"/>
      <c r="CQ97" s="27"/>
      <c r="CR97" s="27"/>
      <c r="CS97" s="27"/>
      <c r="CT97" s="27"/>
      <c r="CU97" s="27"/>
      <c r="CV97" s="27"/>
      <c r="CW97" s="27"/>
      <c r="CX97" s="27"/>
      <c r="CY97" s="27"/>
      <c r="CZ97" s="27"/>
      <c r="DA97" s="27"/>
      <c r="DB97" s="27"/>
      <c r="DC97" s="27"/>
      <c r="DD97" s="27"/>
      <c r="DE97" s="27"/>
      <c r="DF97" s="27"/>
      <c r="DG97" s="27"/>
      <c r="DH97" s="27"/>
      <c r="DI97" s="27"/>
      <c r="DJ97" s="27"/>
      <c r="DK97" s="27"/>
      <c r="DL97" s="27"/>
      <c r="DM97" s="27"/>
      <c r="DN97" s="27"/>
      <c r="DO97" s="27"/>
      <c r="DP97" s="27"/>
      <c r="DQ97" s="27"/>
      <c r="DR97" s="27"/>
      <c r="DS97" s="27"/>
      <c r="DT97" s="27"/>
      <c r="DU97" s="27"/>
      <c r="DV97" s="27"/>
      <c r="DW97" s="27"/>
      <c r="DX97" s="27"/>
      <c r="DY97" s="27"/>
      <c r="DZ97" s="27"/>
      <c r="EA97" s="27"/>
      <c r="EB97" s="27"/>
      <c r="EC97" s="27"/>
      <c r="ED97" s="27"/>
      <c r="EE97" s="27"/>
      <c r="EF97" s="27"/>
      <c r="EG97" s="27"/>
      <c r="EH97" s="27"/>
      <c r="EI97" s="27"/>
      <c r="EJ97" s="27"/>
      <c r="EK97" s="27"/>
      <c r="EL97" s="27"/>
      <c r="EM97" s="27"/>
      <c r="EN97" s="27"/>
      <c r="EO97" s="27"/>
      <c r="EP97" s="27"/>
      <c r="EQ97" s="27"/>
      <c r="ER97" s="27"/>
      <c r="ES97" s="27"/>
      <c r="ET97" s="27"/>
      <c r="EU97" s="27"/>
      <c r="EV97" s="27"/>
      <c r="EW97" s="27"/>
      <c r="EX97" s="27"/>
      <c r="EY97" s="27"/>
      <c r="EZ97" s="27"/>
      <c r="FA97" s="27"/>
      <c r="FB97" s="27"/>
      <c r="FC97" s="27"/>
      <c r="FD97" s="27"/>
      <c r="FE97" s="27"/>
      <c r="FF97" s="27"/>
      <c r="FG97" s="27"/>
      <c r="FH97" s="27"/>
      <c r="FI97" s="27"/>
      <c r="FJ97" s="27"/>
      <c r="FK97" s="27"/>
      <c r="FL97" s="27"/>
      <c r="FM97" s="27"/>
    </row>
    <row r="98" spans="1:169" s="298" customFormat="1" ht="14.25" hidden="1" x14ac:dyDescent="0.2">
      <c r="A98" s="229" t="s">
        <v>10</v>
      </c>
      <c r="B98" s="297"/>
      <c r="C98" s="297"/>
      <c r="D98" s="297"/>
      <c r="E98" s="297"/>
      <c r="F98" s="29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7"/>
      <c r="AH98" s="27"/>
      <c r="AI98" s="27"/>
      <c r="AJ98" s="27"/>
      <c r="AK98" s="27"/>
      <c r="AL98" s="27"/>
      <c r="AM98" s="27"/>
      <c r="AN98" s="27"/>
      <c r="AO98" s="27"/>
      <c r="AP98" s="27"/>
      <c r="AQ98" s="27"/>
      <c r="AR98" s="27"/>
      <c r="AS98" s="27"/>
      <c r="AT98" s="27"/>
      <c r="AU98" s="27"/>
      <c r="AV98" s="27"/>
      <c r="AW98" s="27"/>
      <c r="AX98" s="27"/>
      <c r="AY98" s="27"/>
      <c r="AZ98" s="27"/>
      <c r="BA98" s="27"/>
      <c r="BB98" s="27"/>
      <c r="BC98" s="27"/>
      <c r="BD98" s="27"/>
      <c r="BE98" s="27"/>
      <c r="BF98" s="27"/>
      <c r="BG98" s="27"/>
      <c r="BH98" s="27"/>
      <c r="BI98" s="27"/>
      <c r="BJ98" s="27"/>
      <c r="BK98" s="27"/>
      <c r="BL98" s="27"/>
      <c r="BM98" s="27"/>
      <c r="BN98" s="27"/>
      <c r="BO98" s="27"/>
      <c r="BP98" s="27"/>
      <c r="BQ98" s="27"/>
      <c r="BR98" s="27"/>
      <c r="BS98" s="27"/>
      <c r="BT98" s="27"/>
      <c r="BU98" s="27"/>
      <c r="BV98" s="27"/>
      <c r="BW98" s="27"/>
      <c r="BX98" s="27"/>
      <c r="BY98" s="27"/>
      <c r="BZ98" s="27"/>
      <c r="CA98" s="27"/>
      <c r="CB98" s="27"/>
      <c r="CC98" s="27"/>
      <c r="CD98" s="27"/>
      <c r="CE98" s="27"/>
      <c r="CF98" s="27"/>
      <c r="CG98" s="27"/>
      <c r="CH98" s="27"/>
      <c r="CI98" s="27"/>
      <c r="CJ98" s="27"/>
      <c r="CK98" s="27"/>
      <c r="CL98" s="27"/>
      <c r="CM98" s="27"/>
      <c r="CN98" s="27"/>
      <c r="CO98" s="27"/>
      <c r="CP98" s="27"/>
      <c r="CQ98" s="27"/>
      <c r="CR98" s="27"/>
      <c r="CS98" s="27"/>
      <c r="CT98" s="27"/>
      <c r="CU98" s="27"/>
      <c r="CV98" s="27"/>
      <c r="CW98" s="27"/>
      <c r="CX98" s="27"/>
      <c r="CY98" s="27"/>
      <c r="CZ98" s="27"/>
      <c r="DA98" s="27"/>
      <c r="DB98" s="27"/>
      <c r="DC98" s="27"/>
      <c r="DD98" s="27"/>
      <c r="DE98" s="27"/>
      <c r="DF98" s="27"/>
      <c r="DG98" s="27"/>
      <c r="DH98" s="27"/>
      <c r="DI98" s="27"/>
      <c r="DJ98" s="27"/>
      <c r="DK98" s="27"/>
      <c r="DL98" s="27"/>
      <c r="DM98" s="27"/>
      <c r="DN98" s="27"/>
      <c r="DO98" s="27"/>
      <c r="DP98" s="27"/>
      <c r="DQ98" s="27"/>
      <c r="DR98" s="27"/>
      <c r="DS98" s="27"/>
      <c r="DT98" s="27"/>
      <c r="DU98" s="27"/>
      <c r="DV98" s="27"/>
      <c r="DW98" s="27"/>
      <c r="DX98" s="27"/>
      <c r="DY98" s="27"/>
      <c r="DZ98" s="27"/>
      <c r="EA98" s="27"/>
      <c r="EB98" s="27"/>
      <c r="EC98" s="27"/>
      <c r="ED98" s="27"/>
      <c r="EE98" s="27"/>
      <c r="EF98" s="27"/>
      <c r="EG98" s="27"/>
      <c r="EH98" s="27"/>
      <c r="EI98" s="27"/>
      <c r="EJ98" s="27"/>
      <c r="EK98" s="27"/>
      <c r="EL98" s="27"/>
      <c r="EM98" s="27"/>
      <c r="EN98" s="27"/>
      <c r="EO98" s="27"/>
      <c r="EP98" s="27"/>
      <c r="EQ98" s="27"/>
      <c r="ER98" s="27"/>
      <c r="ES98" s="27"/>
      <c r="ET98" s="27"/>
      <c r="EU98" s="27"/>
      <c r="EV98" s="27"/>
      <c r="EW98" s="27"/>
      <c r="EX98" s="27"/>
      <c r="EY98" s="27"/>
      <c r="EZ98" s="27"/>
      <c r="FA98" s="27"/>
      <c r="FB98" s="27"/>
      <c r="FC98" s="27"/>
      <c r="FD98" s="27"/>
      <c r="FE98" s="27"/>
      <c r="FF98" s="27"/>
      <c r="FG98" s="27"/>
      <c r="FH98" s="27"/>
      <c r="FI98" s="27"/>
      <c r="FJ98" s="27"/>
      <c r="FK98" s="27"/>
      <c r="FL98" s="27"/>
      <c r="FM98" s="27"/>
    </row>
    <row r="99" spans="1:169" hidden="1" x14ac:dyDescent="0.25"/>
    <row r="100" spans="1:169" hidden="1" x14ac:dyDescent="0.25"/>
    <row r="101" spans="1:169" hidden="1" x14ac:dyDescent="0.25"/>
  </sheetData>
  <autoFilter ref="A7:FM88"/>
  <mergeCells count="7">
    <mergeCell ref="G8:H8"/>
    <mergeCell ref="A2:F3"/>
    <mergeCell ref="B4:B6"/>
    <mergeCell ref="D4:D6"/>
    <mergeCell ref="E4:E6"/>
    <mergeCell ref="C4:C6"/>
    <mergeCell ref="F4:F6"/>
  </mergeCells>
  <pageMargins left="0.39370078740157483" right="0" top="0.19685039370078741" bottom="0.19685039370078741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Хабаровск-2</vt:lpstr>
      <vt:lpstr>Комсомольск</vt:lpstr>
      <vt:lpstr>Амурск</vt:lpstr>
      <vt:lpstr>Амурск!Заголовки_для_печати</vt:lpstr>
      <vt:lpstr>Комсомольск!Заголовки_для_печати</vt:lpstr>
      <vt:lpstr>'Хабаровск-2'!Заголовки_для_печати</vt:lpstr>
      <vt:lpstr>Амурск!Область_печати</vt:lpstr>
      <vt:lpstr>Комсомольск!Область_печати</vt:lpstr>
      <vt:lpstr>'Хабаровск-2'!Область_печати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212Slusareva</dc:creator>
  <cp:lastModifiedBy>Солод Ольга Геннадьевна</cp:lastModifiedBy>
  <cp:lastPrinted>2019-04-30T01:51:46Z</cp:lastPrinted>
  <dcterms:created xsi:type="dcterms:W3CDTF">2011-12-09T04:00:35Z</dcterms:created>
  <dcterms:modified xsi:type="dcterms:W3CDTF">2019-05-08T06:21:15Z</dcterms:modified>
</cp:coreProperties>
</file>